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oducto Bruto Geográfico\PBG Serie Historica\VERSION FINAL\Vínculos de Metdología XLS\"/>
    </mc:Choice>
  </mc:AlternateContent>
  <bookViews>
    <workbookView xWindow="0" yWindow="0" windowWidth="28800" windowHeight="11400"/>
  </bookViews>
  <sheets>
    <sheet name="INDICE" sheetId="24" r:id="rId1"/>
    <sheet name="Pagina 9" sheetId="1" r:id="rId2"/>
    <sheet name="Pagina 13" sheetId="2" r:id="rId3"/>
    <sheet name="Pagina 14 Y 15" sheetId="3" r:id="rId4"/>
    <sheet name="Pagina 16 Y 17" sheetId="4" r:id="rId5"/>
    <sheet name="Pagina 18 Y 19" sheetId="5" r:id="rId6"/>
    <sheet name="Pagina 20 Y 21" sheetId="6" r:id="rId7"/>
    <sheet name="Pagina 22" sheetId="7" r:id="rId8"/>
    <sheet name="Pagina 23" sheetId="8" r:id="rId9"/>
    <sheet name="Pagina 27" sheetId="9" r:id="rId10"/>
    <sheet name="Pagina 28" sheetId="10" r:id="rId11"/>
    <sheet name="Pagina 36 y 37" sheetId="11" r:id="rId12"/>
    <sheet name="Pagina 40 a 51" sheetId="12" r:id="rId13"/>
    <sheet name="Pagina 52 a 63" sheetId="13" r:id="rId14"/>
    <sheet name="Pagina 66 a 77" sheetId="14" r:id="rId15"/>
    <sheet name="Pagina 72 a 77" sheetId="15" r:id="rId16"/>
    <sheet name="Pagina 78 a 89" sheetId="16" r:id="rId17"/>
    <sheet name="Pagina 90 a 101" sheetId="17" r:id="rId18"/>
    <sheet name="Pagina 102 a 113" sheetId="18" r:id="rId19"/>
    <sheet name="Pagina 116 a 127" sheetId="19" r:id="rId20"/>
    <sheet name="Pagina 128 a 139" sheetId="20" r:id="rId21"/>
    <sheet name="Pagina 140 a 151" sheetId="21" r:id="rId22"/>
    <sheet name="Pagina 152 a 163" sheetId="22" r:id="rId23"/>
    <sheet name="Pagina 164 y 165" sheetId="23" r:id="rId2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2" i="12" l="1"/>
  <c r="L83" i="12"/>
  <c r="N31" i="12"/>
  <c r="N127" i="16"/>
  <c r="N116" i="16"/>
  <c r="N80" i="16"/>
  <c r="N76" i="16"/>
  <c r="N56" i="16"/>
  <c r="N55" i="16"/>
  <c r="K62" i="16"/>
  <c r="M97" i="16"/>
  <c r="C75" i="17"/>
  <c r="C76" i="17"/>
  <c r="D78" i="17"/>
  <c r="C44" i="17"/>
  <c r="E79" i="17"/>
  <c r="N27" i="17"/>
  <c r="N18" i="17"/>
  <c r="M120" i="18"/>
  <c r="N77" i="18"/>
  <c r="J11" i="18"/>
  <c r="D113" i="19"/>
  <c r="C113" i="19"/>
  <c r="E81" i="19"/>
  <c r="H35" i="19"/>
  <c r="H114" i="20"/>
  <c r="F91" i="20"/>
  <c r="E76" i="20"/>
  <c r="C61" i="20"/>
  <c r="D60" i="20" l="1"/>
  <c r="H109" i="21"/>
  <c r="H121" i="21"/>
  <c r="C108" i="21"/>
  <c r="E39" i="21"/>
  <c r="F12" i="21"/>
  <c r="H122" i="22"/>
  <c r="H117" i="22"/>
  <c r="H99" i="22"/>
  <c r="H89" i="22"/>
  <c r="G100" i="22"/>
  <c r="E131" i="22"/>
  <c r="G140" i="22" l="1"/>
  <c r="D140" i="22"/>
  <c r="E140" i="22"/>
  <c r="F140" i="22"/>
  <c r="C140" i="22"/>
  <c r="H140" i="22" l="1"/>
  <c r="K12" i="22"/>
  <c r="K13" i="22"/>
  <c r="K14" i="22"/>
  <c r="K15" i="22"/>
  <c r="K16" i="22"/>
  <c r="K17" i="22"/>
  <c r="K18" i="22"/>
  <c r="K19" i="22"/>
  <c r="K20" i="22"/>
  <c r="K21" i="22"/>
  <c r="K22" i="22"/>
  <c r="K23" i="22"/>
  <c r="K24" i="22"/>
  <c r="K25" i="22"/>
  <c r="K26" i="22"/>
  <c r="K27" i="22"/>
  <c r="K28" i="22"/>
  <c r="K29" i="22"/>
  <c r="K30" i="22"/>
  <c r="K31" i="22"/>
  <c r="K32" i="22"/>
  <c r="K33" i="22"/>
  <c r="K34" i="22"/>
  <c r="K35" i="22"/>
  <c r="K36" i="22"/>
  <c r="K37" i="22"/>
  <c r="K38" i="22"/>
  <c r="K39" i="22"/>
  <c r="K40" i="22"/>
  <c r="K41" i="22"/>
  <c r="K42" i="22"/>
  <c r="K43" i="22"/>
  <c r="K44" i="22"/>
  <c r="K45" i="22"/>
  <c r="K46" i="22"/>
  <c r="K47" i="22"/>
  <c r="K48" i="22"/>
  <c r="K49" i="22"/>
  <c r="K50" i="22"/>
  <c r="K51" i="22"/>
  <c r="K52" i="22"/>
  <c r="K53" i="22"/>
  <c r="K54" i="22"/>
  <c r="K55" i="22"/>
  <c r="K56" i="22"/>
  <c r="K57" i="22"/>
  <c r="K58" i="22"/>
  <c r="K59" i="22"/>
  <c r="K60" i="22"/>
  <c r="K61" i="22"/>
  <c r="K62" i="22"/>
  <c r="K63" i="22"/>
  <c r="K64" i="22"/>
  <c r="K65" i="22"/>
  <c r="K66" i="22"/>
  <c r="K67" i="22"/>
  <c r="K68" i="22"/>
  <c r="K69" i="22"/>
  <c r="K70" i="22"/>
  <c r="K71" i="22"/>
  <c r="K72" i="22"/>
  <c r="K73" i="22"/>
  <c r="K74" i="22"/>
  <c r="K75" i="22"/>
  <c r="K76" i="22"/>
  <c r="K77" i="22"/>
  <c r="K78" i="22"/>
  <c r="K79" i="22"/>
  <c r="K80" i="22"/>
  <c r="K81" i="22"/>
  <c r="K82" i="22"/>
  <c r="K83" i="22"/>
  <c r="K84" i="22"/>
  <c r="K85" i="22"/>
  <c r="K86" i="22"/>
  <c r="K87" i="22"/>
  <c r="K88" i="22"/>
  <c r="K89" i="22"/>
  <c r="K90" i="22"/>
  <c r="K91" i="22"/>
  <c r="K92" i="22"/>
  <c r="K93" i="22"/>
  <c r="K94" i="22"/>
  <c r="K95" i="22"/>
  <c r="K96" i="22"/>
  <c r="K97" i="22"/>
  <c r="K98" i="22"/>
  <c r="K99" i="22"/>
  <c r="K100" i="22"/>
  <c r="K101" i="22"/>
  <c r="K102" i="22"/>
  <c r="K103" i="22"/>
  <c r="K104" i="22"/>
  <c r="K105" i="22"/>
  <c r="K106" i="22"/>
  <c r="K107" i="22"/>
  <c r="K108" i="22"/>
  <c r="K109" i="22"/>
  <c r="K110" i="22"/>
  <c r="K111" i="22"/>
  <c r="K112" i="22"/>
  <c r="K113" i="22"/>
  <c r="K114" i="22"/>
  <c r="K115" i="22"/>
  <c r="K116" i="22"/>
  <c r="K117" i="22"/>
  <c r="K118" i="22"/>
  <c r="K119" i="22"/>
  <c r="K120" i="22"/>
  <c r="K121" i="22"/>
  <c r="K122" i="22"/>
  <c r="K123" i="22"/>
  <c r="K124" i="22"/>
  <c r="K125" i="22"/>
  <c r="K126" i="22"/>
  <c r="K127" i="22"/>
  <c r="K128" i="22"/>
  <c r="K129" i="22"/>
  <c r="K130" i="22"/>
  <c r="K132" i="22"/>
  <c r="K133" i="22"/>
  <c r="K134" i="22"/>
  <c r="K11" i="22"/>
  <c r="K121" i="21"/>
  <c r="K108" i="21"/>
  <c r="D141" i="21"/>
  <c r="E141" i="21"/>
  <c r="F141" i="21"/>
  <c r="G141" i="21"/>
  <c r="H141" i="21"/>
  <c r="D139" i="21"/>
  <c r="E139" i="21"/>
  <c r="F139" i="21"/>
  <c r="G139" i="21"/>
  <c r="H139" i="21"/>
  <c r="C139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48" i="21"/>
  <c r="K49" i="21"/>
  <c r="K50" i="21"/>
  <c r="K51" i="21"/>
  <c r="K52" i="21"/>
  <c r="K53" i="21"/>
  <c r="K54" i="21"/>
  <c r="K55" i="21"/>
  <c r="K56" i="21"/>
  <c r="K57" i="21"/>
  <c r="K58" i="21"/>
  <c r="K59" i="21"/>
  <c r="K60" i="21"/>
  <c r="K61" i="21"/>
  <c r="K62" i="21"/>
  <c r="K63" i="21"/>
  <c r="K64" i="21"/>
  <c r="K65" i="21"/>
  <c r="K66" i="21"/>
  <c r="K67" i="21"/>
  <c r="K68" i="21"/>
  <c r="K69" i="21"/>
  <c r="K70" i="21"/>
  <c r="K71" i="21"/>
  <c r="K72" i="21"/>
  <c r="K73" i="21"/>
  <c r="K74" i="21"/>
  <c r="K75" i="21"/>
  <c r="K76" i="21"/>
  <c r="K77" i="21"/>
  <c r="K78" i="21"/>
  <c r="K79" i="21"/>
  <c r="K80" i="21"/>
  <c r="K81" i="21"/>
  <c r="K82" i="21"/>
  <c r="K83" i="21"/>
  <c r="K84" i="21"/>
  <c r="K85" i="21"/>
  <c r="K86" i="21"/>
  <c r="K87" i="21"/>
  <c r="K88" i="21"/>
  <c r="K89" i="21"/>
  <c r="K90" i="21"/>
  <c r="K91" i="21"/>
  <c r="K92" i="21"/>
  <c r="K93" i="21"/>
  <c r="K94" i="21"/>
  <c r="K95" i="21"/>
  <c r="K96" i="21"/>
  <c r="K97" i="21"/>
  <c r="K98" i="21"/>
  <c r="K99" i="21"/>
  <c r="K100" i="21"/>
  <c r="K101" i="21"/>
  <c r="K102" i="21"/>
  <c r="K103" i="21"/>
  <c r="K104" i="21"/>
  <c r="K105" i="21"/>
  <c r="K106" i="21"/>
  <c r="K107" i="21"/>
  <c r="K109" i="21"/>
  <c r="K110" i="21"/>
  <c r="K111" i="21"/>
  <c r="K112" i="21"/>
  <c r="K113" i="21"/>
  <c r="K114" i="21"/>
  <c r="K115" i="21"/>
  <c r="K116" i="21"/>
  <c r="K117" i="21"/>
  <c r="K118" i="21"/>
  <c r="K119" i="21"/>
  <c r="K120" i="21"/>
  <c r="K122" i="21"/>
  <c r="K123" i="21"/>
  <c r="K124" i="21"/>
  <c r="K125" i="21"/>
  <c r="K126" i="21"/>
  <c r="K127" i="21"/>
  <c r="K128" i="21"/>
  <c r="K129" i="21"/>
  <c r="K130" i="21"/>
  <c r="K131" i="21"/>
  <c r="K132" i="21"/>
  <c r="K133" i="21"/>
  <c r="K134" i="21"/>
  <c r="K135" i="21"/>
  <c r="K12" i="21"/>
  <c r="C140" i="17"/>
  <c r="D140" i="17"/>
  <c r="E140" i="17"/>
  <c r="F140" i="17"/>
  <c r="G140" i="17"/>
  <c r="H140" i="17"/>
  <c r="I140" i="17"/>
  <c r="J140" i="17"/>
  <c r="K140" i="17"/>
  <c r="L140" i="17"/>
  <c r="M140" i="17"/>
  <c r="N140" i="17"/>
  <c r="D138" i="17"/>
  <c r="E138" i="17"/>
  <c r="F138" i="17"/>
  <c r="G138" i="17"/>
  <c r="H138" i="17"/>
  <c r="I138" i="17"/>
  <c r="J138" i="17"/>
  <c r="K138" i="17"/>
  <c r="L138" i="17"/>
  <c r="M138" i="17"/>
  <c r="N138" i="17"/>
  <c r="C138" i="17"/>
  <c r="K35" i="19"/>
  <c r="E137" i="19"/>
  <c r="D137" i="19"/>
  <c r="F137" i="19"/>
  <c r="G137" i="19"/>
  <c r="H137" i="19"/>
  <c r="C137" i="19"/>
  <c r="K114" i="20"/>
  <c r="K91" i="20"/>
  <c r="E138" i="20"/>
  <c r="D138" i="20"/>
  <c r="C138" i="20"/>
  <c r="G138" i="20"/>
  <c r="H138" i="20"/>
  <c r="K36" i="20"/>
  <c r="K13" i="20"/>
  <c r="K14" i="20"/>
  <c r="K15" i="20"/>
  <c r="K16" i="20"/>
  <c r="K17" i="20"/>
  <c r="K18" i="20"/>
  <c r="K19" i="20"/>
  <c r="K20" i="20"/>
  <c r="K21" i="20"/>
  <c r="K22" i="20"/>
  <c r="K23" i="20"/>
  <c r="K24" i="20"/>
  <c r="K25" i="20"/>
  <c r="K26" i="20"/>
  <c r="K27" i="20"/>
  <c r="K28" i="20"/>
  <c r="K29" i="20"/>
  <c r="K30" i="20"/>
  <c r="K31" i="20"/>
  <c r="K32" i="20"/>
  <c r="K33" i="20"/>
  <c r="K34" i="20"/>
  <c r="K35" i="20"/>
  <c r="K37" i="20"/>
  <c r="K38" i="20"/>
  <c r="K39" i="20"/>
  <c r="K40" i="20"/>
  <c r="K41" i="20"/>
  <c r="K42" i="20"/>
  <c r="K43" i="20"/>
  <c r="K44" i="20"/>
  <c r="K45" i="20"/>
  <c r="K46" i="20"/>
  <c r="K47" i="20"/>
  <c r="K48" i="20"/>
  <c r="K49" i="20"/>
  <c r="K50" i="20"/>
  <c r="K51" i="20"/>
  <c r="K52" i="20"/>
  <c r="K53" i="20"/>
  <c r="K54" i="20"/>
  <c r="K55" i="20"/>
  <c r="K56" i="20"/>
  <c r="K57" i="20"/>
  <c r="K58" i="20"/>
  <c r="K59" i="20"/>
  <c r="K62" i="20"/>
  <c r="K63" i="20"/>
  <c r="K64" i="20"/>
  <c r="K65" i="20"/>
  <c r="K66" i="20"/>
  <c r="K67" i="20"/>
  <c r="K68" i="20"/>
  <c r="K69" i="20"/>
  <c r="K70" i="20"/>
  <c r="K71" i="20"/>
  <c r="K72" i="20"/>
  <c r="K73" i="20"/>
  <c r="K74" i="20"/>
  <c r="K75" i="20"/>
  <c r="K76" i="20"/>
  <c r="K77" i="20"/>
  <c r="K78" i="20"/>
  <c r="K79" i="20"/>
  <c r="K80" i="20"/>
  <c r="K81" i="20"/>
  <c r="K82" i="20"/>
  <c r="K83" i="20"/>
  <c r="K84" i="20"/>
  <c r="K85" i="20"/>
  <c r="K86" i="20"/>
  <c r="K87" i="20"/>
  <c r="K88" i="20"/>
  <c r="K89" i="20"/>
  <c r="K90" i="20"/>
  <c r="K92" i="20"/>
  <c r="K93" i="20"/>
  <c r="K94" i="20"/>
  <c r="K95" i="20"/>
  <c r="K96" i="20"/>
  <c r="K97" i="20"/>
  <c r="K98" i="20"/>
  <c r="K99" i="20"/>
  <c r="K100" i="20"/>
  <c r="K101" i="20"/>
  <c r="K102" i="20"/>
  <c r="K103" i="20"/>
  <c r="K104" i="20"/>
  <c r="K105" i="20"/>
  <c r="K106" i="20"/>
  <c r="K107" i="20"/>
  <c r="K108" i="20"/>
  <c r="K109" i="20"/>
  <c r="K110" i="20"/>
  <c r="K111" i="20"/>
  <c r="K112" i="20"/>
  <c r="K113" i="20"/>
  <c r="K115" i="20"/>
  <c r="K116" i="20"/>
  <c r="K117" i="20"/>
  <c r="K118" i="20"/>
  <c r="K119" i="20"/>
  <c r="K120" i="20"/>
  <c r="K121" i="20"/>
  <c r="K122" i="20"/>
  <c r="K123" i="20"/>
  <c r="K124" i="20"/>
  <c r="K125" i="20"/>
  <c r="K126" i="20"/>
  <c r="K127" i="20"/>
  <c r="K128" i="20"/>
  <c r="K129" i="20"/>
  <c r="K130" i="20"/>
  <c r="K131" i="20"/>
  <c r="K132" i="20"/>
  <c r="K133" i="20"/>
  <c r="K134" i="20"/>
  <c r="K135" i="20"/>
  <c r="K12" i="20"/>
  <c r="K81" i="19"/>
  <c r="K53" i="19"/>
  <c r="K131" i="22" l="1"/>
  <c r="C141" i="21"/>
  <c r="F138" i="20"/>
  <c r="K60" i="20"/>
  <c r="K61" i="20"/>
  <c r="K15" i="19"/>
  <c r="K12" i="19"/>
  <c r="K13" i="19"/>
  <c r="K14" i="19"/>
  <c r="K16" i="19"/>
  <c r="K17" i="19"/>
  <c r="K18" i="19"/>
  <c r="K19" i="19"/>
  <c r="K20" i="19"/>
  <c r="K21" i="19"/>
  <c r="K22" i="19"/>
  <c r="K23" i="19"/>
  <c r="K24" i="19"/>
  <c r="K25" i="19"/>
  <c r="K26" i="19"/>
  <c r="K27" i="19"/>
  <c r="K28" i="19"/>
  <c r="K29" i="19"/>
  <c r="K30" i="19"/>
  <c r="K31" i="19"/>
  <c r="K32" i="19"/>
  <c r="K33" i="19"/>
  <c r="K34" i="19"/>
  <c r="K36" i="19"/>
  <c r="K37" i="19"/>
  <c r="K38" i="19"/>
  <c r="K39" i="19"/>
  <c r="K40" i="19"/>
  <c r="K41" i="19"/>
  <c r="K42" i="19"/>
  <c r="K43" i="19"/>
  <c r="K44" i="19"/>
  <c r="K45" i="19"/>
  <c r="K46" i="19"/>
  <c r="K47" i="19"/>
  <c r="K48" i="19"/>
  <c r="K49" i="19"/>
  <c r="K50" i="19"/>
  <c r="K51" i="19"/>
  <c r="K52" i="19"/>
  <c r="K54" i="19"/>
  <c r="K55" i="19"/>
  <c r="K56" i="19"/>
  <c r="K57" i="19"/>
  <c r="K58" i="19"/>
  <c r="K59" i="19"/>
  <c r="K60" i="19"/>
  <c r="K61" i="19"/>
  <c r="K62" i="19"/>
  <c r="K63" i="19"/>
  <c r="K64" i="19"/>
  <c r="K65" i="19"/>
  <c r="K66" i="19"/>
  <c r="K67" i="19"/>
  <c r="K68" i="19"/>
  <c r="K69" i="19"/>
  <c r="K70" i="19"/>
  <c r="K71" i="19"/>
  <c r="K72" i="19"/>
  <c r="K73" i="19"/>
  <c r="K74" i="19"/>
  <c r="K75" i="19"/>
  <c r="K76" i="19"/>
  <c r="K77" i="19"/>
  <c r="K78" i="19"/>
  <c r="K79" i="19"/>
  <c r="K80" i="19"/>
  <c r="K82" i="19"/>
  <c r="K83" i="19"/>
  <c r="K84" i="19"/>
  <c r="K85" i="19"/>
  <c r="K86" i="19"/>
  <c r="K87" i="19"/>
  <c r="K88" i="19"/>
  <c r="K89" i="19"/>
  <c r="K90" i="19"/>
  <c r="K91" i="19"/>
  <c r="K92" i="19"/>
  <c r="K93" i="19"/>
  <c r="K94" i="19"/>
  <c r="K95" i="19"/>
  <c r="K96" i="19"/>
  <c r="K97" i="19"/>
  <c r="K98" i="19"/>
  <c r="K99" i="19"/>
  <c r="K100" i="19"/>
  <c r="K101" i="19"/>
  <c r="K102" i="19"/>
  <c r="K103" i="19"/>
  <c r="K104" i="19"/>
  <c r="K105" i="19"/>
  <c r="K106" i="19"/>
  <c r="K107" i="19"/>
  <c r="K108" i="19"/>
  <c r="K109" i="19"/>
  <c r="K110" i="19"/>
  <c r="K111" i="19"/>
  <c r="K112" i="19"/>
  <c r="K113" i="19"/>
  <c r="K114" i="19"/>
  <c r="K115" i="19"/>
  <c r="K116" i="19"/>
  <c r="K117" i="19"/>
  <c r="K118" i="19"/>
  <c r="K119" i="19"/>
  <c r="K120" i="19"/>
  <c r="K121" i="19"/>
  <c r="K122" i="19"/>
  <c r="K123" i="19"/>
  <c r="K124" i="19"/>
  <c r="K125" i="19"/>
  <c r="K126" i="19"/>
  <c r="K127" i="19"/>
  <c r="K128" i="19"/>
  <c r="K129" i="19"/>
  <c r="K130" i="19"/>
  <c r="K131" i="19"/>
  <c r="K132" i="19"/>
  <c r="K133" i="19"/>
  <c r="K134" i="19"/>
  <c r="K11" i="19"/>
  <c r="D8" i="18"/>
  <c r="E8" i="18"/>
  <c r="F8" i="18"/>
  <c r="G8" i="18"/>
  <c r="H8" i="18"/>
  <c r="I8" i="18"/>
  <c r="J8" i="18"/>
  <c r="K8" i="18"/>
  <c r="L8" i="18"/>
  <c r="M8" i="18"/>
  <c r="N8" i="18"/>
  <c r="C8" i="18"/>
  <c r="K143" i="18"/>
  <c r="L143" i="18"/>
  <c r="M143" i="18"/>
  <c r="N143" i="18"/>
  <c r="D143" i="18"/>
  <c r="E143" i="18"/>
  <c r="F143" i="18"/>
  <c r="G143" i="18"/>
  <c r="H143" i="18"/>
  <c r="I143" i="18"/>
  <c r="J143" i="18"/>
  <c r="C143" i="18"/>
  <c r="P11" i="18"/>
  <c r="P134" i="18"/>
  <c r="P135" i="18"/>
  <c r="P136" i="18"/>
  <c r="P137" i="18"/>
  <c r="P138" i="18"/>
  <c r="P131" i="18"/>
  <c r="P132" i="18"/>
  <c r="P133" i="18"/>
  <c r="P12" i="18"/>
  <c r="P13" i="18"/>
  <c r="P14" i="18"/>
  <c r="P15" i="18"/>
  <c r="P16" i="18"/>
  <c r="P17" i="18"/>
  <c r="P18" i="18"/>
  <c r="P19" i="18"/>
  <c r="P20" i="18"/>
  <c r="P21" i="18"/>
  <c r="P22" i="18"/>
  <c r="P23" i="18"/>
  <c r="P24" i="18"/>
  <c r="P25" i="18"/>
  <c r="P26" i="18"/>
  <c r="P27" i="18"/>
  <c r="P28" i="18"/>
  <c r="P29" i="18"/>
  <c r="P30" i="18"/>
  <c r="P31" i="18"/>
  <c r="P32" i="18"/>
  <c r="P33" i="18"/>
  <c r="P34" i="18"/>
  <c r="P35" i="18"/>
  <c r="P36" i="18"/>
  <c r="P37" i="18"/>
  <c r="P38" i="18"/>
  <c r="P39" i="18"/>
  <c r="P40" i="18"/>
  <c r="P41" i="18"/>
  <c r="P42" i="18"/>
  <c r="P43" i="18"/>
  <c r="P44" i="18"/>
  <c r="P45" i="18"/>
  <c r="P46" i="18"/>
  <c r="P47" i="18"/>
  <c r="P48" i="18"/>
  <c r="P49" i="18"/>
  <c r="P50" i="18"/>
  <c r="P51" i="18"/>
  <c r="P52" i="18"/>
  <c r="P53" i="18"/>
  <c r="P54" i="18"/>
  <c r="P55" i="18"/>
  <c r="P56" i="18"/>
  <c r="P57" i="18"/>
  <c r="P58" i="18"/>
  <c r="P59" i="18"/>
  <c r="P60" i="18"/>
  <c r="P61" i="18"/>
  <c r="P62" i="18"/>
  <c r="P63" i="18"/>
  <c r="P64" i="18"/>
  <c r="P65" i="18"/>
  <c r="P66" i="18"/>
  <c r="P67" i="18"/>
  <c r="P68" i="18"/>
  <c r="P69" i="18"/>
  <c r="P70" i="18"/>
  <c r="P71" i="18"/>
  <c r="P72" i="18"/>
  <c r="P73" i="18"/>
  <c r="P74" i="18"/>
  <c r="P75" i="18"/>
  <c r="P76" i="18"/>
  <c r="P77" i="18"/>
  <c r="P78" i="18"/>
  <c r="P79" i="18"/>
  <c r="P80" i="18"/>
  <c r="P81" i="18"/>
  <c r="P82" i="18"/>
  <c r="P83" i="18"/>
  <c r="P84" i="18"/>
  <c r="P85" i="18"/>
  <c r="P86" i="18"/>
  <c r="P87" i="18"/>
  <c r="P88" i="18"/>
  <c r="P89" i="18"/>
  <c r="P90" i="18"/>
  <c r="P91" i="18"/>
  <c r="P92" i="18"/>
  <c r="P93" i="18"/>
  <c r="P94" i="18"/>
  <c r="P95" i="18"/>
  <c r="P96" i="18"/>
  <c r="P97" i="18"/>
  <c r="P98" i="18"/>
  <c r="P99" i="18"/>
  <c r="P100" i="18"/>
  <c r="P101" i="18"/>
  <c r="P102" i="18"/>
  <c r="P103" i="18"/>
  <c r="P104" i="18"/>
  <c r="P105" i="18"/>
  <c r="P106" i="18"/>
  <c r="P107" i="18"/>
  <c r="P108" i="18"/>
  <c r="P109" i="18"/>
  <c r="P110" i="18"/>
  <c r="P111" i="18"/>
  <c r="P112" i="18"/>
  <c r="P113" i="18"/>
  <c r="P114" i="18"/>
  <c r="P115" i="18"/>
  <c r="P116" i="18"/>
  <c r="P117" i="18"/>
  <c r="P118" i="18"/>
  <c r="P119" i="18"/>
  <c r="P120" i="18"/>
  <c r="P121" i="18"/>
  <c r="P122" i="18"/>
  <c r="P123" i="18"/>
  <c r="P124" i="18"/>
  <c r="P125" i="18"/>
  <c r="P126" i="18"/>
  <c r="P127" i="18"/>
  <c r="P128" i="18"/>
  <c r="P129" i="18"/>
  <c r="P130" i="18"/>
  <c r="P131" i="17" l="1"/>
  <c r="P132" i="17"/>
  <c r="P133" i="17"/>
  <c r="P134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1" i="17"/>
  <c r="J137" i="16"/>
  <c r="K137" i="16"/>
  <c r="L137" i="16"/>
  <c r="M137" i="16"/>
  <c r="N137" i="16"/>
  <c r="D137" i="16"/>
  <c r="E137" i="16"/>
  <c r="F137" i="16"/>
  <c r="G137" i="16"/>
  <c r="H137" i="16"/>
  <c r="I137" i="16"/>
  <c r="C137" i="16"/>
  <c r="P60" i="16"/>
  <c r="P61" i="16"/>
  <c r="P62" i="16"/>
  <c r="P63" i="16"/>
  <c r="P64" i="16"/>
  <c r="P65" i="16"/>
  <c r="P66" i="16"/>
  <c r="P67" i="16"/>
  <c r="P68" i="16"/>
  <c r="P69" i="16"/>
  <c r="P70" i="16"/>
  <c r="P71" i="16"/>
  <c r="P72" i="16"/>
  <c r="P73" i="16"/>
  <c r="P74" i="16"/>
  <c r="P75" i="16"/>
  <c r="P76" i="16"/>
  <c r="P77" i="16"/>
  <c r="P78" i="16"/>
  <c r="P79" i="16"/>
  <c r="P80" i="16"/>
  <c r="P81" i="16"/>
  <c r="P82" i="16"/>
  <c r="P83" i="16"/>
  <c r="P84" i="16"/>
  <c r="P85" i="16"/>
  <c r="P86" i="16"/>
  <c r="P87" i="16"/>
  <c r="P88" i="16"/>
  <c r="P89" i="16"/>
  <c r="P90" i="16"/>
  <c r="P91" i="16"/>
  <c r="P92" i="16"/>
  <c r="P93" i="16"/>
  <c r="P94" i="16"/>
  <c r="P95" i="16"/>
  <c r="P96" i="16"/>
  <c r="P97" i="16"/>
  <c r="P98" i="16"/>
  <c r="P99" i="16"/>
  <c r="P100" i="16"/>
  <c r="P101" i="16"/>
  <c r="P102" i="16"/>
  <c r="P103" i="16"/>
  <c r="P104" i="16"/>
  <c r="P105" i="16"/>
  <c r="P106" i="16"/>
  <c r="P107" i="16"/>
  <c r="P108" i="16"/>
  <c r="P109" i="16"/>
  <c r="P110" i="16"/>
  <c r="P111" i="16"/>
  <c r="P112" i="16"/>
  <c r="P113" i="16"/>
  <c r="P114" i="16"/>
  <c r="P115" i="16"/>
  <c r="P116" i="16"/>
  <c r="P117" i="16"/>
  <c r="P118" i="16"/>
  <c r="P119" i="16"/>
  <c r="P120" i="16"/>
  <c r="P121" i="16"/>
  <c r="P122" i="16"/>
  <c r="P123" i="16"/>
  <c r="P124" i="16"/>
  <c r="P125" i="16"/>
  <c r="P126" i="16"/>
  <c r="P127" i="16"/>
  <c r="P128" i="16"/>
  <c r="P129" i="16"/>
  <c r="P130" i="16"/>
  <c r="P131" i="16"/>
  <c r="P132" i="16"/>
  <c r="P133" i="16"/>
  <c r="P134" i="16"/>
  <c r="P12" i="16"/>
  <c r="P13" i="16"/>
  <c r="P14" i="16"/>
  <c r="P15" i="16"/>
  <c r="P16" i="16"/>
  <c r="P17" i="16"/>
  <c r="P18" i="16"/>
  <c r="P19" i="16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P59" i="16"/>
  <c r="P11" i="16"/>
  <c r="H116" i="14"/>
  <c r="H32" i="14" l="1"/>
  <c r="H138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68" i="14"/>
  <c r="H69" i="14"/>
  <c r="H70" i="14"/>
  <c r="H71" i="14"/>
  <c r="H72" i="14"/>
  <c r="H73" i="14"/>
  <c r="H74" i="14"/>
  <c r="H75" i="14"/>
  <c r="H76" i="14"/>
  <c r="H77" i="14"/>
  <c r="H78" i="14"/>
  <c r="H79" i="14"/>
  <c r="H80" i="14"/>
  <c r="H81" i="14"/>
  <c r="H82" i="14"/>
  <c r="H83" i="14"/>
  <c r="H84" i="14"/>
  <c r="H85" i="14"/>
  <c r="H86" i="14"/>
  <c r="H87" i="14"/>
  <c r="H88" i="14"/>
  <c r="H89" i="14"/>
  <c r="H90" i="14"/>
  <c r="H91" i="14"/>
  <c r="H92" i="14"/>
  <c r="H93" i="14"/>
  <c r="H94" i="14"/>
  <c r="H95" i="14"/>
  <c r="H96" i="14"/>
  <c r="H97" i="14"/>
  <c r="H98" i="14"/>
  <c r="H99" i="14"/>
  <c r="H100" i="14"/>
  <c r="H101" i="14"/>
  <c r="H102" i="14"/>
  <c r="H103" i="14"/>
  <c r="H104" i="14"/>
  <c r="H105" i="14"/>
  <c r="H106" i="14"/>
  <c r="H107" i="14"/>
  <c r="H108" i="14"/>
  <c r="H109" i="14"/>
  <c r="H110" i="14"/>
  <c r="H111" i="14"/>
  <c r="H112" i="14"/>
  <c r="H113" i="14"/>
  <c r="H114" i="14"/>
  <c r="H115" i="14"/>
  <c r="H117" i="14"/>
  <c r="H118" i="14"/>
  <c r="H119" i="14"/>
  <c r="H120" i="14"/>
  <c r="H121" i="14"/>
  <c r="H122" i="14"/>
  <c r="H123" i="14"/>
  <c r="H124" i="14"/>
  <c r="H125" i="14"/>
  <c r="H126" i="14"/>
  <c r="H127" i="14"/>
  <c r="H128" i="14"/>
  <c r="H129" i="14"/>
  <c r="H130" i="14"/>
  <c r="H131" i="14"/>
  <c r="H132" i="14"/>
  <c r="H133" i="14"/>
  <c r="H134" i="14"/>
  <c r="H135" i="14"/>
  <c r="H136" i="14"/>
  <c r="H137" i="14"/>
  <c r="H10" i="14"/>
  <c r="P41" i="13"/>
  <c r="P70" i="13"/>
  <c r="P71" i="13"/>
  <c r="P138" i="13"/>
  <c r="P131" i="13"/>
  <c r="P132" i="13"/>
  <c r="P133" i="13"/>
  <c r="P134" i="13"/>
  <c r="P135" i="13"/>
  <c r="P136" i="13"/>
  <c r="P137" i="13"/>
  <c r="P122" i="13"/>
  <c r="P123" i="13"/>
  <c r="P124" i="13"/>
  <c r="P125" i="13"/>
  <c r="P126" i="13"/>
  <c r="P127" i="13"/>
  <c r="P128" i="13"/>
  <c r="P129" i="13"/>
  <c r="P130" i="13"/>
  <c r="P108" i="13"/>
  <c r="P109" i="13"/>
  <c r="P110" i="13"/>
  <c r="P111" i="13"/>
  <c r="P112" i="13"/>
  <c r="P113" i="13"/>
  <c r="P114" i="13"/>
  <c r="P115" i="13"/>
  <c r="P116" i="13"/>
  <c r="P117" i="13"/>
  <c r="P118" i="13"/>
  <c r="P119" i="13"/>
  <c r="P120" i="13"/>
  <c r="P121" i="13"/>
  <c r="P12" i="13"/>
  <c r="P13" i="13"/>
  <c r="P14" i="13"/>
  <c r="P15" i="13"/>
  <c r="P16" i="13"/>
  <c r="P17" i="13"/>
  <c r="P18" i="13"/>
  <c r="P19" i="13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8" i="13"/>
  <c r="P39" i="13"/>
  <c r="P40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58" i="13"/>
  <c r="P59" i="13"/>
  <c r="P60" i="13"/>
  <c r="P61" i="13"/>
  <c r="P62" i="13"/>
  <c r="P63" i="13"/>
  <c r="P64" i="13"/>
  <c r="P65" i="13"/>
  <c r="P66" i="13"/>
  <c r="P67" i="13"/>
  <c r="P68" i="13"/>
  <c r="P69" i="13"/>
  <c r="P72" i="13"/>
  <c r="P73" i="13"/>
  <c r="P74" i="13"/>
  <c r="P75" i="13"/>
  <c r="P76" i="13"/>
  <c r="P77" i="13"/>
  <c r="P78" i="13"/>
  <c r="P79" i="13"/>
  <c r="P80" i="13"/>
  <c r="P81" i="13"/>
  <c r="P82" i="13"/>
  <c r="P83" i="13"/>
  <c r="P84" i="13"/>
  <c r="P85" i="13"/>
  <c r="P86" i="13"/>
  <c r="P87" i="13"/>
  <c r="P88" i="13"/>
  <c r="P89" i="13"/>
  <c r="P90" i="13"/>
  <c r="P91" i="13"/>
  <c r="P92" i="13"/>
  <c r="P93" i="13"/>
  <c r="P94" i="13"/>
  <c r="P95" i="13"/>
  <c r="P96" i="13"/>
  <c r="P97" i="13"/>
  <c r="P98" i="13"/>
  <c r="P99" i="13"/>
  <c r="P100" i="13"/>
  <c r="P101" i="13"/>
  <c r="P102" i="13"/>
  <c r="P103" i="13"/>
  <c r="P104" i="13"/>
  <c r="P105" i="13"/>
  <c r="P106" i="13"/>
  <c r="P107" i="13"/>
  <c r="P11" i="13"/>
  <c r="D136" i="12" l="1"/>
  <c r="E136" i="12"/>
  <c r="F136" i="12"/>
  <c r="G136" i="12"/>
  <c r="H136" i="12"/>
  <c r="I136" i="12"/>
  <c r="J136" i="12"/>
  <c r="K136" i="12"/>
  <c r="L136" i="12"/>
  <c r="M136" i="12"/>
  <c r="N136" i="12"/>
  <c r="C136" i="12"/>
  <c r="D138" i="12"/>
  <c r="E138" i="12"/>
  <c r="F138" i="12"/>
  <c r="G138" i="12"/>
  <c r="H138" i="12"/>
  <c r="I138" i="12"/>
  <c r="J138" i="12"/>
  <c r="K138" i="12"/>
  <c r="L138" i="12"/>
  <c r="M138" i="12"/>
  <c r="N138" i="12"/>
  <c r="C138" i="12"/>
  <c r="P12" i="12" l="1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60" i="12"/>
  <c r="P61" i="12"/>
  <c r="P62" i="12"/>
  <c r="P63" i="12"/>
  <c r="P64" i="12"/>
  <c r="P65" i="12"/>
  <c r="P66" i="12"/>
  <c r="P67" i="12"/>
  <c r="P68" i="12"/>
  <c r="P69" i="12"/>
  <c r="P70" i="12"/>
  <c r="P71" i="12"/>
  <c r="P72" i="12"/>
  <c r="P73" i="12"/>
  <c r="P74" i="12"/>
  <c r="P75" i="12"/>
  <c r="P76" i="12"/>
  <c r="P77" i="12"/>
  <c r="P78" i="12"/>
  <c r="P79" i="12"/>
  <c r="P80" i="12"/>
  <c r="P81" i="12"/>
  <c r="P82" i="12"/>
  <c r="P83" i="12"/>
  <c r="P84" i="12"/>
  <c r="P85" i="12"/>
  <c r="P86" i="12"/>
  <c r="P87" i="12"/>
  <c r="P88" i="12"/>
  <c r="P89" i="12"/>
  <c r="P90" i="12"/>
  <c r="P91" i="12"/>
  <c r="P92" i="12"/>
  <c r="P93" i="12"/>
  <c r="P94" i="12"/>
  <c r="P95" i="12"/>
  <c r="P96" i="12"/>
  <c r="P97" i="12"/>
  <c r="P98" i="12"/>
  <c r="P99" i="12"/>
  <c r="P100" i="12"/>
  <c r="P101" i="12"/>
  <c r="P102" i="12"/>
  <c r="P103" i="12"/>
  <c r="P104" i="12"/>
  <c r="P105" i="12"/>
  <c r="P106" i="12"/>
  <c r="P107" i="12"/>
  <c r="P108" i="12"/>
  <c r="P109" i="12"/>
  <c r="P110" i="12"/>
  <c r="P111" i="12"/>
  <c r="P112" i="12"/>
  <c r="P113" i="12"/>
  <c r="P114" i="12"/>
  <c r="P115" i="12"/>
  <c r="P116" i="12"/>
  <c r="P117" i="12"/>
  <c r="P118" i="12"/>
  <c r="P119" i="12"/>
  <c r="P120" i="12"/>
  <c r="P121" i="12"/>
  <c r="P122" i="12"/>
  <c r="P123" i="12"/>
  <c r="P124" i="12"/>
  <c r="P125" i="12"/>
  <c r="P126" i="12"/>
  <c r="P127" i="12"/>
  <c r="P128" i="12"/>
  <c r="P129" i="12"/>
  <c r="P130" i="12"/>
  <c r="P131" i="12"/>
  <c r="P132" i="12"/>
  <c r="P133" i="12"/>
  <c r="P134" i="12"/>
  <c r="P135" i="12"/>
  <c r="P11" i="12"/>
  <c r="L20" i="6" l="1"/>
  <c r="K20" i="6"/>
  <c r="J20" i="6"/>
  <c r="I20" i="6"/>
  <c r="H20" i="6"/>
  <c r="G20" i="6"/>
  <c r="F20" i="6"/>
  <c r="E20" i="6"/>
  <c r="D20" i="6"/>
  <c r="C20" i="6"/>
  <c r="D15" i="6"/>
  <c r="E15" i="6"/>
  <c r="F15" i="6"/>
  <c r="G15" i="6"/>
  <c r="H15" i="6"/>
  <c r="I15" i="6"/>
  <c r="J15" i="6"/>
  <c r="K15" i="6"/>
  <c r="L15" i="6"/>
  <c r="C20" i="3" l="1"/>
  <c r="C19" i="3"/>
  <c r="C15" i="3"/>
  <c r="C14" i="3"/>
  <c r="D20" i="1" l="1"/>
  <c r="D22" i="1" s="1"/>
  <c r="C20" i="1"/>
  <c r="C22" i="1" s="1"/>
</calcChain>
</file>

<file path=xl/comments1.xml><?xml version="1.0" encoding="utf-8"?>
<comments xmlns="http://schemas.openxmlformats.org/spreadsheetml/2006/main">
  <authors>
    <author>Roberto Simiand</author>
  </authors>
  <commentList>
    <comment ref="N31" authorId="0" shapeId="0">
      <text>
        <r>
          <rPr>
            <b/>
            <sz val="9"/>
            <color indexed="81"/>
            <rFont val="Tahoma"/>
            <family val="2"/>
          </rPr>
          <t>Roberto Simiand:</t>
        </r>
        <r>
          <rPr>
            <sz val="9"/>
            <color indexed="81"/>
            <rFont val="Tahoma"/>
            <family val="2"/>
          </rPr>
          <t xml:space="preserve">
En el original 71.637.164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</rPr>
          <t>Roberto Simiand:</t>
        </r>
        <r>
          <rPr>
            <sz val="9"/>
            <color indexed="81"/>
            <rFont val="Tahoma"/>
            <family val="2"/>
          </rPr>
          <t xml:space="preserve">
En el original 1.591.922.226</t>
        </r>
      </text>
    </comment>
    <comment ref="L83" authorId="0" shapeId="0">
      <text>
        <r>
          <rPr>
            <b/>
            <sz val="9"/>
            <color indexed="81"/>
            <rFont val="Tahoma"/>
            <family val="2"/>
          </rPr>
          <t>Roberto Simiand:</t>
        </r>
        <r>
          <rPr>
            <sz val="9"/>
            <color indexed="81"/>
            <rFont val="Tahoma"/>
            <family val="2"/>
          </rPr>
          <t xml:space="preserve">
En el original 42.749.919</t>
        </r>
      </text>
    </comment>
  </commentList>
</comments>
</file>

<file path=xl/comments2.xml><?xml version="1.0" encoding="utf-8"?>
<comments xmlns="http://schemas.openxmlformats.org/spreadsheetml/2006/main">
  <authors>
    <author>Roberto Simiand</author>
  </authors>
  <commentList>
    <comment ref="N55" authorId="0" shapeId="0">
      <text>
        <r>
          <rPr>
            <b/>
            <sz val="9"/>
            <color indexed="81"/>
            <rFont val="Tahoma"/>
            <charset val="1"/>
          </rPr>
          <t>Roberto Simiand:</t>
        </r>
        <r>
          <rPr>
            <sz val="9"/>
            <color indexed="81"/>
            <rFont val="Tahoma"/>
            <charset val="1"/>
          </rPr>
          <t xml:space="preserve">
En el original 5.829</t>
        </r>
      </text>
    </comment>
    <comment ref="N56" authorId="0" shapeId="0">
      <text>
        <r>
          <rPr>
            <b/>
            <sz val="9"/>
            <color indexed="81"/>
            <rFont val="Tahoma"/>
            <charset val="1"/>
          </rPr>
          <t>Roberto Simiand:</t>
        </r>
        <r>
          <rPr>
            <sz val="9"/>
            <color indexed="81"/>
            <rFont val="Tahoma"/>
            <charset val="1"/>
          </rPr>
          <t xml:space="preserve">
En el original 7.473</t>
        </r>
      </text>
    </comment>
    <comment ref="K62" authorId="0" shapeId="0">
      <text>
        <r>
          <rPr>
            <b/>
            <sz val="9"/>
            <color indexed="81"/>
            <rFont val="Tahoma"/>
            <charset val="1"/>
          </rPr>
          <t>Roberto Simiand:</t>
        </r>
        <r>
          <rPr>
            <sz val="9"/>
            <color indexed="81"/>
            <rFont val="Tahoma"/>
            <charset val="1"/>
          </rPr>
          <t xml:space="preserve">
En el original 12.939</t>
        </r>
      </text>
    </comment>
    <comment ref="N76" authorId="0" shapeId="0">
      <text>
        <r>
          <rPr>
            <b/>
            <sz val="9"/>
            <color indexed="81"/>
            <rFont val="Tahoma"/>
            <charset val="1"/>
          </rPr>
          <t>Roberto Simiand:</t>
        </r>
        <r>
          <rPr>
            <sz val="9"/>
            <color indexed="81"/>
            <rFont val="Tahoma"/>
            <charset val="1"/>
          </rPr>
          <t xml:space="preserve">
En el original 110.297</t>
        </r>
      </text>
    </comment>
    <comment ref="N80" authorId="0" shapeId="0">
      <text>
        <r>
          <rPr>
            <b/>
            <sz val="9"/>
            <color indexed="81"/>
            <rFont val="Tahoma"/>
            <family val="2"/>
          </rPr>
          <t>Roberto Simiand:</t>
        </r>
        <r>
          <rPr>
            <sz val="9"/>
            <color indexed="81"/>
            <rFont val="Tahoma"/>
            <family val="2"/>
          </rPr>
          <t xml:space="preserve">
En el original 5.440</t>
        </r>
      </text>
    </comment>
    <comment ref="M97" authorId="0" shapeId="0">
      <text>
        <r>
          <rPr>
            <b/>
            <sz val="9"/>
            <color indexed="81"/>
            <rFont val="Tahoma"/>
            <charset val="1"/>
          </rPr>
          <t>Roberto Simiand:</t>
        </r>
        <r>
          <rPr>
            <sz val="9"/>
            <color indexed="81"/>
            <rFont val="Tahoma"/>
            <charset val="1"/>
          </rPr>
          <t xml:space="preserve">
En el original 4.869</t>
        </r>
      </text>
    </comment>
    <comment ref="N116" authorId="0" shapeId="0">
      <text>
        <r>
          <rPr>
            <b/>
            <sz val="9"/>
            <color indexed="81"/>
            <rFont val="Tahoma"/>
            <family val="2"/>
          </rPr>
          <t>Roberto Simiand:</t>
        </r>
        <r>
          <rPr>
            <sz val="9"/>
            <color indexed="81"/>
            <rFont val="Tahoma"/>
            <family val="2"/>
          </rPr>
          <t xml:space="preserve">
En el original 8.342</t>
        </r>
      </text>
    </comment>
    <comment ref="N127" authorId="0" shapeId="0">
      <text>
        <r>
          <rPr>
            <b/>
            <sz val="9"/>
            <color indexed="81"/>
            <rFont val="Tahoma"/>
            <family val="2"/>
          </rPr>
          <t>Roberto Simiand:</t>
        </r>
        <r>
          <rPr>
            <sz val="9"/>
            <color indexed="81"/>
            <rFont val="Tahoma"/>
            <family val="2"/>
          </rPr>
          <t xml:space="preserve">
En el original 2.180</t>
        </r>
      </text>
    </comment>
  </commentList>
</comments>
</file>

<file path=xl/comments3.xml><?xml version="1.0" encoding="utf-8"?>
<comments xmlns="http://schemas.openxmlformats.org/spreadsheetml/2006/main">
  <authors>
    <author>Roberto Simiand</author>
  </authors>
  <commentList>
    <comment ref="N18" authorId="0" shapeId="0">
      <text>
        <r>
          <rPr>
            <b/>
            <sz val="9"/>
            <color indexed="81"/>
            <rFont val="Tahoma"/>
            <charset val="1"/>
          </rPr>
          <t>Roberto Simiand:</t>
        </r>
        <r>
          <rPr>
            <sz val="9"/>
            <color indexed="81"/>
            <rFont val="Tahoma"/>
            <charset val="1"/>
          </rPr>
          <t xml:space="preserve">
En el original 10.475</t>
        </r>
      </text>
    </comment>
    <comment ref="N27" authorId="0" shapeId="0">
      <text>
        <r>
          <rPr>
            <b/>
            <sz val="9"/>
            <color indexed="81"/>
            <rFont val="Tahoma"/>
            <charset val="1"/>
          </rPr>
          <t>Roberto Simiand:</t>
        </r>
        <r>
          <rPr>
            <sz val="9"/>
            <color indexed="81"/>
            <rFont val="Tahoma"/>
            <charset val="1"/>
          </rPr>
          <t xml:space="preserve">
En el original 4.384</t>
        </r>
      </text>
    </comment>
    <comment ref="C44" authorId="0" shapeId="0">
      <text>
        <r>
          <rPr>
            <b/>
            <sz val="9"/>
            <color indexed="81"/>
            <rFont val="Tahoma"/>
            <charset val="1"/>
          </rPr>
          <t>Roberto Simiand:</t>
        </r>
        <r>
          <rPr>
            <sz val="9"/>
            <color indexed="81"/>
            <rFont val="Tahoma"/>
            <charset val="1"/>
          </rPr>
          <t xml:space="preserve">
En el original 11.943</t>
        </r>
      </text>
    </comment>
    <comment ref="C75" authorId="0" shapeId="0">
      <text>
        <r>
          <rPr>
            <b/>
            <sz val="9"/>
            <color indexed="81"/>
            <rFont val="Tahoma"/>
            <charset val="1"/>
          </rPr>
          <t>Roberto Simiand:</t>
        </r>
        <r>
          <rPr>
            <sz val="9"/>
            <color indexed="81"/>
            <rFont val="Tahoma"/>
            <charset val="1"/>
          </rPr>
          <t xml:space="preserve">
En el original 42.426</t>
        </r>
      </text>
    </comment>
    <comment ref="C76" authorId="0" shapeId="0">
      <text>
        <r>
          <rPr>
            <b/>
            <sz val="9"/>
            <color indexed="81"/>
            <rFont val="Tahoma"/>
            <charset val="1"/>
          </rPr>
          <t>Roberto Simiand:</t>
        </r>
        <r>
          <rPr>
            <sz val="9"/>
            <color indexed="81"/>
            <rFont val="Tahoma"/>
            <charset val="1"/>
          </rPr>
          <t xml:space="preserve">
En el original 190.720</t>
        </r>
      </text>
    </comment>
    <comment ref="E79" authorId="0" shapeId="0">
      <text>
        <r>
          <rPr>
            <b/>
            <sz val="9"/>
            <color indexed="81"/>
            <rFont val="Tahoma"/>
            <charset val="1"/>
          </rPr>
          <t>Roberto Simiand:</t>
        </r>
        <r>
          <rPr>
            <sz val="9"/>
            <color indexed="81"/>
            <rFont val="Tahoma"/>
            <charset val="1"/>
          </rPr>
          <t xml:space="preserve">
En el original 9.547</t>
        </r>
      </text>
    </comment>
  </commentList>
</comments>
</file>

<file path=xl/comments4.xml><?xml version="1.0" encoding="utf-8"?>
<comments xmlns="http://schemas.openxmlformats.org/spreadsheetml/2006/main">
  <authors>
    <author>Roberto Simiand</author>
  </authors>
  <commentList>
    <comment ref="J11" authorId="0" shapeId="0">
      <text>
        <r>
          <rPr>
            <b/>
            <sz val="9"/>
            <color indexed="81"/>
            <rFont val="Tahoma"/>
            <charset val="1"/>
          </rPr>
          <t>Roberto Simiand:</t>
        </r>
        <r>
          <rPr>
            <sz val="9"/>
            <color indexed="81"/>
            <rFont val="Tahoma"/>
            <charset val="1"/>
          </rPr>
          <t xml:space="preserve">
En el original 1.701.322</t>
        </r>
      </text>
    </comment>
    <comment ref="N77" authorId="0" shapeId="0">
      <text>
        <r>
          <rPr>
            <b/>
            <sz val="9"/>
            <color indexed="81"/>
            <rFont val="Tahoma"/>
            <charset val="1"/>
          </rPr>
          <t>Roberto Simiand:</t>
        </r>
        <r>
          <rPr>
            <sz val="9"/>
            <color indexed="81"/>
            <rFont val="Tahoma"/>
            <charset val="1"/>
          </rPr>
          <t xml:space="preserve">
En el original 21.989</t>
        </r>
      </text>
    </comment>
    <comment ref="M120" authorId="0" shapeId="0">
      <text>
        <r>
          <rPr>
            <b/>
            <sz val="9"/>
            <color indexed="81"/>
            <rFont val="Tahoma"/>
            <charset val="1"/>
          </rPr>
          <t>Roberto Simiand:</t>
        </r>
        <r>
          <rPr>
            <sz val="9"/>
            <color indexed="81"/>
            <rFont val="Tahoma"/>
            <charset val="1"/>
          </rPr>
          <t xml:space="preserve">
En el original 3.766</t>
        </r>
      </text>
    </comment>
  </commentList>
</comments>
</file>

<file path=xl/comments5.xml><?xml version="1.0" encoding="utf-8"?>
<comments xmlns="http://schemas.openxmlformats.org/spreadsheetml/2006/main">
  <authors>
    <author>Roberto Simiand</author>
  </authors>
  <commentList>
    <comment ref="H35" authorId="0" shapeId="0">
      <text>
        <r>
          <rPr>
            <b/>
            <sz val="9"/>
            <color indexed="81"/>
            <rFont val="Tahoma"/>
            <charset val="1"/>
          </rPr>
          <t>Roberto Simiand:</t>
        </r>
        <r>
          <rPr>
            <sz val="9"/>
            <color indexed="81"/>
            <rFont val="Tahoma"/>
            <charset val="1"/>
          </rPr>
          <t xml:space="preserve">
En el original 184.100</t>
        </r>
      </text>
    </comment>
    <comment ref="E81" authorId="0" shapeId="0">
      <text>
        <r>
          <rPr>
            <b/>
            <sz val="9"/>
            <color indexed="81"/>
            <rFont val="Tahoma"/>
            <charset val="1"/>
          </rPr>
          <t>Roberto Simiand:</t>
        </r>
        <r>
          <rPr>
            <sz val="9"/>
            <color indexed="81"/>
            <rFont val="Tahoma"/>
            <charset val="1"/>
          </rPr>
          <t xml:space="preserve">
En el original 35.622.844</t>
        </r>
      </text>
    </comment>
    <comment ref="C113" authorId="0" shapeId="0">
      <text>
        <r>
          <rPr>
            <b/>
            <sz val="9"/>
            <color indexed="81"/>
            <rFont val="Tahoma"/>
            <charset val="1"/>
          </rPr>
          <t>Roberto Simiand:</t>
        </r>
        <r>
          <rPr>
            <sz val="9"/>
            <color indexed="81"/>
            <rFont val="Tahoma"/>
            <charset val="1"/>
          </rPr>
          <t xml:space="preserve">
En el original 96.892.028</t>
        </r>
      </text>
    </comment>
    <comment ref="D113" authorId="0" shapeId="0">
      <text>
        <r>
          <rPr>
            <b/>
            <sz val="9"/>
            <color indexed="81"/>
            <rFont val="Tahoma"/>
            <charset val="1"/>
          </rPr>
          <t>Roberto Simiand:</t>
        </r>
        <r>
          <rPr>
            <sz val="9"/>
            <color indexed="81"/>
            <rFont val="Tahoma"/>
            <charset val="1"/>
          </rPr>
          <t xml:space="preserve">
En el original 40.497.151</t>
        </r>
      </text>
    </comment>
  </commentList>
</comments>
</file>

<file path=xl/comments6.xml><?xml version="1.0" encoding="utf-8"?>
<comments xmlns="http://schemas.openxmlformats.org/spreadsheetml/2006/main">
  <authors>
    <author>Roberto Simiand</author>
  </authors>
  <commentList>
    <comment ref="D60" authorId="0" shapeId="0">
      <text>
        <r>
          <rPr>
            <b/>
            <sz val="9"/>
            <color indexed="81"/>
            <rFont val="Tahoma"/>
            <family val="2"/>
          </rPr>
          <t>Roberto Simiand:</t>
        </r>
        <r>
          <rPr>
            <sz val="9"/>
            <color indexed="81"/>
            <rFont val="Tahoma"/>
            <family val="2"/>
          </rPr>
          <t xml:space="preserve">
En el original 32.562</t>
        </r>
      </text>
    </comment>
    <comment ref="C61" authorId="0" shapeId="0">
      <text>
        <r>
          <rPr>
            <b/>
            <sz val="9"/>
            <color indexed="81"/>
            <rFont val="Tahoma"/>
            <charset val="1"/>
          </rPr>
          <t>Roberto Simiand:</t>
        </r>
        <r>
          <rPr>
            <sz val="9"/>
            <color indexed="81"/>
            <rFont val="Tahoma"/>
            <charset val="1"/>
          </rPr>
          <t xml:space="preserve">
En el original 59.556</t>
        </r>
      </text>
    </comment>
    <comment ref="E76" authorId="0" shapeId="0">
      <text>
        <r>
          <rPr>
            <b/>
            <sz val="9"/>
            <color indexed="81"/>
            <rFont val="Tahoma"/>
            <charset val="1"/>
          </rPr>
          <t>Roberto Simiand:</t>
        </r>
        <r>
          <rPr>
            <sz val="9"/>
            <color indexed="81"/>
            <rFont val="Tahoma"/>
            <charset val="1"/>
          </rPr>
          <t xml:space="preserve">
En el original 53.251</t>
        </r>
      </text>
    </comment>
    <comment ref="F91" authorId="0" shapeId="0">
      <text>
        <r>
          <rPr>
            <b/>
            <sz val="9"/>
            <color indexed="81"/>
            <rFont val="Tahoma"/>
            <charset val="1"/>
          </rPr>
          <t>Roberto Simiand:</t>
        </r>
        <r>
          <rPr>
            <sz val="9"/>
            <color indexed="81"/>
            <rFont val="Tahoma"/>
            <charset val="1"/>
          </rPr>
          <t xml:space="preserve">
En el original 60.377</t>
        </r>
      </text>
    </comment>
    <comment ref="H114" authorId="0" shapeId="0">
      <text>
        <r>
          <rPr>
            <b/>
            <sz val="9"/>
            <color indexed="81"/>
            <rFont val="Tahoma"/>
            <charset val="1"/>
          </rPr>
          <t>Roberto Simiand:</t>
        </r>
        <r>
          <rPr>
            <sz val="9"/>
            <color indexed="81"/>
            <rFont val="Tahoma"/>
            <charset val="1"/>
          </rPr>
          <t xml:space="preserve">
En el original 15.68</t>
        </r>
      </text>
    </comment>
  </commentList>
</comments>
</file>

<file path=xl/comments7.xml><?xml version="1.0" encoding="utf-8"?>
<comments xmlns="http://schemas.openxmlformats.org/spreadsheetml/2006/main">
  <authors>
    <author>Roberto Simiand</author>
  </authors>
  <commentList>
    <comment ref="F12" authorId="0" shapeId="0">
      <text>
        <r>
          <rPr>
            <b/>
            <sz val="9"/>
            <color indexed="81"/>
            <rFont val="Tahoma"/>
            <family val="2"/>
          </rPr>
          <t>Roberto Simiand:</t>
        </r>
        <r>
          <rPr>
            <sz val="9"/>
            <color indexed="81"/>
            <rFont val="Tahoma"/>
            <family val="2"/>
          </rPr>
          <t xml:space="preserve">
En el original 57.322</t>
        </r>
      </text>
    </comment>
    <comment ref="E39" authorId="0" shapeId="0">
      <text>
        <r>
          <rPr>
            <b/>
            <sz val="9"/>
            <color indexed="81"/>
            <rFont val="Tahoma"/>
            <family val="2"/>
          </rPr>
          <t>Roberto Simiand:</t>
        </r>
        <r>
          <rPr>
            <sz val="9"/>
            <color indexed="81"/>
            <rFont val="Tahoma"/>
            <family val="2"/>
          </rPr>
          <t xml:space="preserve">
En el original 5.496</t>
        </r>
      </text>
    </comment>
    <comment ref="H109" authorId="0" shapeId="0">
      <text>
        <r>
          <rPr>
            <b/>
            <sz val="9"/>
            <color indexed="81"/>
            <rFont val="Tahoma"/>
            <family val="2"/>
          </rPr>
          <t>Roberto Simiand:</t>
        </r>
        <r>
          <rPr>
            <sz val="9"/>
            <color indexed="81"/>
            <rFont val="Tahoma"/>
            <family val="2"/>
          </rPr>
          <t xml:space="preserve">
En el original 4.335</t>
        </r>
      </text>
    </comment>
    <comment ref="H121" authorId="0" shapeId="0">
      <text>
        <r>
          <rPr>
            <b/>
            <sz val="9"/>
            <color indexed="81"/>
            <rFont val="Tahoma"/>
            <family val="2"/>
          </rPr>
          <t>Roberto Simiand:</t>
        </r>
        <r>
          <rPr>
            <sz val="9"/>
            <color indexed="81"/>
            <rFont val="Tahoma"/>
            <family val="2"/>
          </rPr>
          <t xml:space="preserve">
En el original 5.379</t>
        </r>
      </text>
    </comment>
  </commentList>
</comments>
</file>

<file path=xl/comments8.xml><?xml version="1.0" encoding="utf-8"?>
<comments xmlns="http://schemas.openxmlformats.org/spreadsheetml/2006/main">
  <authors>
    <author>Roberto Simiand</author>
  </authors>
  <commentList>
    <comment ref="H89" authorId="0" shapeId="0">
      <text>
        <r>
          <rPr>
            <b/>
            <sz val="9"/>
            <color indexed="81"/>
            <rFont val="Tahoma"/>
            <family val="2"/>
          </rPr>
          <t>Roberto Simiand:</t>
        </r>
        <r>
          <rPr>
            <sz val="9"/>
            <color indexed="81"/>
            <rFont val="Tahoma"/>
            <family val="2"/>
          </rPr>
          <t xml:space="preserve">
En el original 71.606.400</t>
        </r>
      </text>
    </comment>
    <comment ref="H99" authorId="0" shapeId="0">
      <text>
        <r>
          <rPr>
            <b/>
            <sz val="9"/>
            <color indexed="81"/>
            <rFont val="Tahoma"/>
            <family val="2"/>
          </rPr>
          <t>Roberto Simiand:</t>
        </r>
        <r>
          <rPr>
            <sz val="9"/>
            <color indexed="81"/>
            <rFont val="Tahoma"/>
            <family val="2"/>
          </rPr>
          <t xml:space="preserve">
En el original 16.689.300</t>
        </r>
      </text>
    </comment>
    <comment ref="G100" authorId="0" shapeId="0">
      <text>
        <r>
          <rPr>
            <b/>
            <sz val="9"/>
            <color indexed="81"/>
            <rFont val="Tahoma"/>
            <family val="2"/>
          </rPr>
          <t>Roberto Simiand:</t>
        </r>
        <r>
          <rPr>
            <sz val="9"/>
            <color indexed="81"/>
            <rFont val="Tahoma"/>
            <family val="2"/>
          </rPr>
          <t xml:space="preserve">
En el original 3.197.377</t>
        </r>
      </text>
    </comment>
    <comment ref="H117" authorId="0" shapeId="0">
      <text>
        <r>
          <rPr>
            <b/>
            <sz val="9"/>
            <color indexed="81"/>
            <rFont val="Tahoma"/>
            <family val="2"/>
          </rPr>
          <t>Roberto Simiand:</t>
        </r>
        <r>
          <rPr>
            <sz val="9"/>
            <color indexed="81"/>
            <rFont val="Tahoma"/>
            <family val="2"/>
          </rPr>
          <t xml:space="preserve">
En el original 103.340.000</t>
        </r>
      </text>
    </comment>
    <comment ref="H122" authorId="0" shapeId="0">
      <text>
        <r>
          <rPr>
            <b/>
            <sz val="9"/>
            <color indexed="81"/>
            <rFont val="Tahoma"/>
            <family val="2"/>
          </rPr>
          <t>Roberto Simiand:</t>
        </r>
        <r>
          <rPr>
            <sz val="9"/>
            <color indexed="81"/>
            <rFont val="Tahoma"/>
            <family val="2"/>
          </rPr>
          <t xml:space="preserve">
En el original 76.709.000</t>
        </r>
      </text>
    </comment>
    <comment ref="E131" authorId="0" shapeId="0">
      <text>
        <r>
          <rPr>
            <b/>
            <sz val="9"/>
            <color indexed="81"/>
            <rFont val="Tahoma"/>
            <charset val="1"/>
          </rPr>
          <t>Roberto Simiand:</t>
        </r>
        <r>
          <rPr>
            <sz val="9"/>
            <color indexed="81"/>
            <rFont val="Tahoma"/>
            <charset val="1"/>
          </rPr>
          <t xml:space="preserve">
En el original 166.044.375</t>
        </r>
      </text>
    </comment>
  </commentList>
</comments>
</file>

<file path=xl/sharedStrings.xml><?xml version="1.0" encoding="utf-8"?>
<sst xmlns="http://schemas.openxmlformats.org/spreadsheetml/2006/main" count="2399" uniqueCount="261">
  <si>
    <t>Construcciones</t>
  </si>
  <si>
    <t>PRODUCTO BRUTO INTERNO A COSTO DE FACTORES</t>
  </si>
  <si>
    <t>Impuestos indirectos menos subsidios</t>
  </si>
  <si>
    <t>PRODUCTO BRUTO INTERNO A PRECIOS DE MERCADO</t>
  </si>
  <si>
    <t>Agropecuario, caza, silvicultura y pesca</t>
  </si>
  <si>
    <t>Explotación de minas y canteras</t>
  </si>
  <si>
    <t>Industria manufacturera</t>
  </si>
  <si>
    <t>Electricidad, gas y agua</t>
  </si>
  <si>
    <t>Comercio al por mayor, al por menor, restaurantes y hoteles</t>
  </si>
  <si>
    <t>Transporte almacenamiento y comunicaciones</t>
  </si>
  <si>
    <t>Establecimientos financieros, seguros y bienes inmuebles</t>
  </si>
  <si>
    <t>Servicios comunales, sociales y personales</t>
  </si>
  <si>
    <t>SECTORES ECONOMICOS</t>
  </si>
  <si>
    <t>PRODUCTO BRUTO INTERNO</t>
  </si>
  <si>
    <t>A COSTO CORRIENTE DE FACTORES</t>
  </si>
  <si>
    <t>SEGÚN SECTORES ECONOMICOS</t>
  </si>
  <si>
    <t>(MILLONES DE $)</t>
  </si>
  <si>
    <t>COMPOSICIÓN PORCENTUAL</t>
  </si>
  <si>
    <t>PROVINCIA</t>
  </si>
  <si>
    <t>A COSTO  DE FACTORES</t>
  </si>
  <si>
    <t>(EN MILES DE PESOS)</t>
  </si>
  <si>
    <t>PERIODO</t>
  </si>
  <si>
    <t>Total Producto Bruto Interno</t>
  </si>
  <si>
    <t>A PRECIOS DE 1960</t>
  </si>
  <si>
    <t>A PRECIOS DE 1970</t>
  </si>
  <si>
    <t>VARIACIONES CON RESPECTO AL AÑO ANTERIOR</t>
  </si>
  <si>
    <t>EN PORCENTAJE</t>
  </si>
  <si>
    <t>Agricultura, caza, silvicultura y pesca</t>
  </si>
  <si>
    <t>NACIÓN</t>
  </si>
  <si>
    <t>(EN MILLONES DE PESOS)</t>
  </si>
  <si>
    <t>INDICE DE VOLUMEN FÍSICO DE LA PRODUCCIÓN</t>
  </si>
  <si>
    <t>AÑO BASE 1970=100,0</t>
  </si>
  <si>
    <t>PRECIOS IMPLÍCITOS EN EL</t>
  </si>
  <si>
    <t>PRODUCTO BRUTO SECTORIAL</t>
  </si>
  <si>
    <t>Indice Base 1960=100,0</t>
  </si>
  <si>
    <t>Indice Base 1970=100,0</t>
  </si>
  <si>
    <t>TOTAL</t>
  </si>
  <si>
    <t>A COSTO CONSTANTE DE FACTORES</t>
  </si>
  <si>
    <t>SEGÚN SECTORES ECONÓMICOS</t>
  </si>
  <si>
    <t>Nación</t>
  </si>
  <si>
    <t>Provincia</t>
  </si>
  <si>
    <t>PRIMARIOS</t>
  </si>
  <si>
    <t>SECUNDARIOS</t>
  </si>
  <si>
    <t>TERCIARIOS</t>
  </si>
  <si>
    <t>Año Base 1960</t>
  </si>
  <si>
    <t>Año Base 1970</t>
  </si>
  <si>
    <t>AÑO 1979</t>
  </si>
  <si>
    <t>Total</t>
  </si>
  <si>
    <t>Agricultura</t>
  </si>
  <si>
    <t>Ganadería</t>
  </si>
  <si>
    <t>Pesca</t>
  </si>
  <si>
    <t>Minería</t>
  </si>
  <si>
    <t>Industria</t>
  </si>
  <si>
    <t>Electricidad, gas y servicios sanitarios</t>
  </si>
  <si>
    <t>Construcciones (*)</t>
  </si>
  <si>
    <t>Comercio, restaurantes y hoteles</t>
  </si>
  <si>
    <t>Total de provincia</t>
  </si>
  <si>
    <t>Gran Buenos Aires</t>
  </si>
  <si>
    <t>Almirante Brown</t>
  </si>
  <si>
    <t>Avellaneda</t>
  </si>
  <si>
    <t>Berazategui</t>
  </si>
  <si>
    <t>Florencio Varela</t>
  </si>
  <si>
    <t>General San Martín</t>
  </si>
  <si>
    <t>General Sarmiento</t>
  </si>
  <si>
    <t>Lanús</t>
  </si>
  <si>
    <t>Lomas de Zamora</t>
  </si>
  <si>
    <t>La Matanza</t>
  </si>
  <si>
    <t>Merlo</t>
  </si>
  <si>
    <t>Moreno</t>
  </si>
  <si>
    <t>Morón</t>
  </si>
  <si>
    <t>Quilmes</t>
  </si>
  <si>
    <t>San Fernando</t>
  </si>
  <si>
    <t>San Isidro</t>
  </si>
  <si>
    <t>Tigre</t>
  </si>
  <si>
    <t>Tres de Febrero</t>
  </si>
  <si>
    <t>Vicente Lopez</t>
  </si>
  <si>
    <t>Resto de provincia</t>
  </si>
  <si>
    <t>Adolfo Alslna</t>
  </si>
  <si>
    <t>Alberti</t>
  </si>
  <si>
    <t>Ayacucho</t>
  </si>
  <si>
    <t>Azul</t>
  </si>
  <si>
    <t>Bahia Blanca</t>
  </si>
  <si>
    <t>Balcarce</t>
  </si>
  <si>
    <t>Baradero</t>
  </si>
  <si>
    <t>Bartolomé Mitre</t>
  </si>
  <si>
    <t>Berisso</t>
  </si>
  <si>
    <t>Bolivar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</si>
  <si>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</si>
  <si>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</si>
  <si>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</si>
  <si>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</si>
  <si>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</si>
  <si>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</si>
  <si>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</si>
  <si>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</si>
  <si>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</si>
  <si>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Colón</t>
  </si>
  <si>
    <t>Coronel Dorrego</t>
  </si>
  <si>
    <t>Coronel Pringles</t>
  </si>
  <si>
    <t>Coronel Rosales</t>
  </si>
  <si>
    <t>Coronel Suárez</t>
  </si>
  <si>
    <t>Chacabuco</t>
  </si>
  <si>
    <t>Chascomús</t>
  </si>
  <si>
    <t>Chivilcoy</t>
  </si>
  <si>
    <t>Daireaux</t>
  </si>
  <si>
    <t>Dolores</t>
  </si>
  <si>
    <t>Ensenada</t>
  </si>
  <si>
    <t>Escobar</t>
  </si>
  <si>
    <t>Exaltación de la Cruz</t>
  </si>
  <si>
    <t>General Alvarado</t>
  </si>
  <si>
    <t>General Alvear</t>
  </si>
  <si>
    <t>General Arenales</t>
  </si>
  <si>
    <t>General Belgrano</t>
  </si>
  <si>
    <t>General Guido</t>
  </si>
  <si>
    <t>General Lamadrid</t>
  </si>
  <si>
    <t>General Las Heras</t>
  </si>
  <si>
    <t>General Lavalle</t>
  </si>
  <si>
    <t>General Madariaga</t>
  </si>
  <si>
    <t>General Paz</t>
  </si>
  <si>
    <t>General Pinto</t>
  </si>
  <si>
    <t>General Pueyrredón</t>
  </si>
  <si>
    <t>General Rodriguez</t>
  </si>
  <si>
    <t>General Viamonte</t>
  </si>
  <si>
    <t>General Villegas</t>
  </si>
  <si>
    <t>Gonzales Cháves</t>
  </si>
  <si>
    <t>Guaminí</t>
  </si>
  <si>
    <t>Hipólito Yrigoyen</t>
  </si>
  <si>
    <t>Juárez</t>
  </si>
  <si>
    <t>Junín</t>
  </si>
  <si>
    <t>La Plata</t>
  </si>
  <si>
    <t>Laprida</t>
  </si>
  <si>
    <t>Las Flores</t>
  </si>
  <si>
    <t>Leandro N Alem</t>
  </si>
  <si>
    <t>Lincoln</t>
  </si>
  <si>
    <t>Loberia</t>
  </si>
  <si>
    <t>Lobos</t>
  </si>
  <si>
    <t>Lujan</t>
  </si>
  <si>
    <t>Magdalena</t>
  </si>
  <si>
    <t>Maipu</t>
  </si>
  <si>
    <t>Marcos Paz</t>
  </si>
  <si>
    <t>Mar Chiquita</t>
  </si>
  <si>
    <t>Mercedes</t>
  </si>
  <si>
    <t>Monte</t>
  </si>
  <si>
    <t>Navarro</t>
  </si>
  <si>
    <t>Necochea</t>
  </si>
  <si>
    <t>Nueve de Julio</t>
  </si>
  <si>
    <t>Olavarria</t>
  </si>
  <si>
    <t>Patagones</t>
  </si>
  <si>
    <t>Pehuajo</t>
  </si>
  <si>
    <t>Pellegrini</t>
  </si>
  <si>
    <t>Pergamino</t>
  </si>
  <si>
    <t>Plla</t>
  </si>
  <si>
    <t>Pilar</t>
  </si>
  <si>
    <t>Puan</t>
  </si>
  <si>
    <t>Ramallo</t>
  </si>
  <si>
    <t>Rauch</t>
  </si>
  <si>
    <t>Rivadavia</t>
  </si>
  <si>
    <t>Rojas</t>
  </si>
  <si>
    <t>Roque Pérez</t>
  </si>
  <si>
    <t>Saavedra</t>
  </si>
  <si>
    <t>Saladillo</t>
  </si>
  <si>
    <t>Salto</t>
  </si>
  <si>
    <t>Salliqueló</t>
  </si>
  <si>
    <t>San Andrés de Giles</t>
  </si>
  <si>
    <t>San Antonio de Areco</t>
  </si>
  <si>
    <t>San Cayetano</t>
  </si>
  <si>
    <t>San Nicolás</t>
  </si>
  <si>
    <t>San Pedro</t>
  </si>
  <si>
    <t>San Vicente</t>
  </si>
  <si>
    <t>Suipacha</t>
  </si>
  <si>
    <t>Tandil</t>
  </si>
  <si>
    <t>Tapalqué</t>
  </si>
  <si>
    <t>Tordillo</t>
  </si>
  <si>
    <t>Tornquist</t>
  </si>
  <si>
    <t>Trenque Lauquen</t>
  </si>
  <si>
    <t>Tres Arroyos</t>
  </si>
  <si>
    <t>Veinticinco de Mayo</t>
  </si>
  <si>
    <t>Villarino</t>
  </si>
  <si>
    <t>Zárate</t>
  </si>
  <si>
    <t>Urbano de la Costa</t>
  </si>
  <si>
    <t>PARTIDO</t>
  </si>
  <si>
    <t>Esteban Echeverría</t>
  </si>
  <si>
    <t>AÑO 1980</t>
  </si>
  <si>
    <t>Monte Hermoso</t>
  </si>
  <si>
    <t>Pinamar</t>
  </si>
  <si>
    <t xml:space="preserve">Villa Gesell </t>
  </si>
  <si>
    <t>… No se obtuvo información</t>
  </si>
  <si>
    <t>(*) No incluye la obra pública</t>
  </si>
  <si>
    <t>…</t>
  </si>
  <si>
    <t>PRODUCTO BRUTO INTERNO,</t>
  </si>
  <si>
    <t xml:space="preserve">(EN MILES DE $) </t>
  </si>
  <si>
    <t xml:space="preserve"> </t>
  </si>
  <si>
    <t>Primario</t>
  </si>
  <si>
    <t>Secundario</t>
  </si>
  <si>
    <t>Terciario</t>
  </si>
  <si>
    <t>PRECIOS CORRIENTES</t>
  </si>
  <si>
    <t>PER CAPITA</t>
  </si>
  <si>
    <t>Producto Bruto Interno</t>
  </si>
  <si>
    <t>Población</t>
  </si>
  <si>
    <t>Per cápita</t>
  </si>
  <si>
    <t>A COSTO CONSTANTE DE FACTORES,</t>
  </si>
  <si>
    <t>AÑO BASE 1970 - AÑO 1979</t>
  </si>
  <si>
    <t>(EN MILES DE $)</t>
  </si>
  <si>
    <t>AÑO BASE 1960 - AÑO 1979</t>
  </si>
  <si>
    <t>AÑO BASE 1970 - AÑO 1980</t>
  </si>
  <si>
    <t>….</t>
  </si>
  <si>
    <t>VALOR DE PRODUCIÓN</t>
  </si>
  <si>
    <t>DE LOS SECTORES</t>
  </si>
  <si>
    <t>PRODUCTORES DE BIENES</t>
  </si>
  <si>
    <t>GBA</t>
  </si>
  <si>
    <t>Resto de prov</t>
  </si>
  <si>
    <t>Total prov</t>
  </si>
  <si>
    <t>Villa Gesell</t>
  </si>
  <si>
    <t>ESTRUCTURA ECONÓMICA DE LOS AÑOS 1970 - 1980</t>
  </si>
  <si>
    <t>PRODUCTO BRUTO INTERNO AL COSTO DE FACTORES</t>
  </si>
  <si>
    <t>AÑOS</t>
  </si>
  <si>
    <t>A precios corrientes</t>
  </si>
  <si>
    <t>A precios constantes 1970</t>
  </si>
  <si>
    <t>miles de habitantes</t>
  </si>
  <si>
    <t>millones de $</t>
  </si>
  <si>
    <t>en $</t>
  </si>
  <si>
    <t>PRECIOS IMPLÍCITOS</t>
  </si>
  <si>
    <t>PRECIOS AL CONSUMIDOR</t>
  </si>
  <si>
    <t>Indice Base</t>
  </si>
  <si>
    <t>Pila</t>
  </si>
  <si>
    <t>PRODUCTO BRUTO INTERNO COMPOSICIÓN PORCENTUAL</t>
  </si>
  <si>
    <t>14 Y 15</t>
  </si>
  <si>
    <t>PRODUCTO BRUTO INTERNO (EN MILES DE PESOS)</t>
  </si>
  <si>
    <t>16 Y 17</t>
  </si>
  <si>
    <t>18 Y 19</t>
  </si>
  <si>
    <t>VARIACIONES CON RESPECTO AL AÑO ANTERIOR (EN MILLONES DE PESOS)</t>
  </si>
  <si>
    <t>VARIACIONES CON RESPECTO AL AÑO ANTERIOR EN PORCENTAJE</t>
  </si>
  <si>
    <t>20 Y 21</t>
  </si>
  <si>
    <t>PRECIOS IMPLÍCITOS EN EL PRODUCTO BRUTO SECTORIAL</t>
  </si>
  <si>
    <t>PRODUCTO BRUTO INTERNO A COSTO CONSTANTE DE FACTORES</t>
  </si>
  <si>
    <t>PRODUCTO BRUTO INTERNO EN PORCENTAJE</t>
  </si>
  <si>
    <t>36 Y 37</t>
  </si>
  <si>
    <t>PRODUCTO BRUTO INTERNO AÑO 1979</t>
  </si>
  <si>
    <t>40 a 51</t>
  </si>
  <si>
    <t>PRODUCTO BRUTO INTERNO  AÑO 1980</t>
  </si>
  <si>
    <t>52 a 63</t>
  </si>
  <si>
    <t>PRODUCTO BRUTO INTERNO A COSTO CORRIENTE DE FACTORES</t>
  </si>
  <si>
    <t>66 a 73</t>
  </si>
  <si>
    <t>PRODUCTO BRUTO INTERNO PRECIOS CORRIENTES</t>
  </si>
  <si>
    <t>72 a 77</t>
  </si>
  <si>
    <t>78 a 89</t>
  </si>
  <si>
    <t>PRODUCTO BRUTO INTERNO AÑO BASE 1960 - AÑO 1979</t>
  </si>
  <si>
    <t>90 a 101</t>
  </si>
  <si>
    <t>PRODUCTO BRUTO INTERNO  AÑO BASE 1970 - AÑO 1980</t>
  </si>
  <si>
    <t>102 a 113</t>
  </si>
  <si>
    <t>VALOR DE PRODUCIÓN AÑO 1979</t>
  </si>
  <si>
    <t>116 a 127</t>
  </si>
  <si>
    <t>VALOR DE PRODUCIÓN A PRECIOS DE 1970</t>
  </si>
  <si>
    <t>128 a 139</t>
  </si>
  <si>
    <t>VALOR DE PRODUCIÓN A PRECIOS DE 1960</t>
  </si>
  <si>
    <t>140 a 151</t>
  </si>
  <si>
    <t>VALOR DE PRODUCIÓN  AÑO 1980</t>
  </si>
  <si>
    <t>152 a 163</t>
  </si>
  <si>
    <t>164 a 165</t>
  </si>
  <si>
    <t>PRODUCTO BRUTO INTERNO DE LA PROVINCIA DE BUENOS AIRES</t>
  </si>
  <si>
    <t>AÑO 1979- 1980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</si>
</sst>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_-* #,##0.0_-;\-* #,##0.0_-;_-* &quot;-&quot;??_-;_-@_-"/>
    <numFmt numFmtId="165" formatCode="_-* #,##0.00_-;\-* #,##0.00_-;_-* &quot;-&quot;?_-;_-@_-"/>
    <numFmt numFmtId="166" formatCode="_-* #,##0_-;\-* #,##0_-;_-* &quot;-&quot;??_-;_-@_-"/>
    <numFmt numFmtId="167" formatCode="0.0%"/>
    <numFmt numFmtId="168" formatCode="#,##0.0_ ;\-#,##0.0\ "/>
    <numFmt numFmtId="169" formatCode="#,##0.0"/>
    <numFmt numFmtId="170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0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1" applyNumberFormat="1" applyFont="1" applyFill="1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5" fontId="0" fillId="2" borderId="0" xfId="0" applyNumberFormat="1" applyFill="1"/>
    <xf numFmtId="166" fontId="0" fillId="2" borderId="0" xfId="1" applyNumberFormat="1" applyFont="1" applyFill="1"/>
    <xf numFmtId="167" fontId="0" fillId="2" borderId="0" xfId="2" applyNumberFormat="1" applyFont="1" applyFill="1"/>
    <xf numFmtId="10" fontId="0" fillId="2" borderId="0" xfId="2" applyNumberFormat="1" applyFont="1" applyFill="1"/>
    <xf numFmtId="166" fontId="0" fillId="2" borderId="0" xfId="0" applyNumberFormat="1" applyFill="1"/>
    <xf numFmtId="168" fontId="0" fillId="2" borderId="0" xfId="1" applyNumberFormat="1" applyFont="1" applyFill="1"/>
    <xf numFmtId="0" fontId="2" fillId="2" borderId="0" xfId="0" applyFont="1" applyFill="1" applyAlignment="1">
      <alignment horizontal="center"/>
    </xf>
    <xf numFmtId="169" fontId="3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Alignment="1">
      <alignment horizontal="left"/>
    </xf>
    <xf numFmtId="170" fontId="0" fillId="2" borderId="0" xfId="1" applyNumberFormat="1" applyFont="1" applyFill="1"/>
    <xf numFmtId="164" fontId="0" fillId="2" borderId="0" xfId="1" applyNumberFormat="1" applyFont="1" applyFill="1" applyAlignment="1">
      <alignment horizontal="center"/>
    </xf>
    <xf numFmtId="3" fontId="0" fillId="2" borderId="0" xfId="0" applyNumberFormat="1" applyFill="1"/>
    <xf numFmtId="169" fontId="0" fillId="2" borderId="0" xfId="0" applyNumberFormat="1" applyFill="1"/>
    <xf numFmtId="0" fontId="0" fillId="0" borderId="0" xfId="0" applyFill="1"/>
    <xf numFmtId="169" fontId="3" fillId="0" borderId="0" xfId="0" applyNumberFormat="1" applyFont="1" applyFill="1" applyAlignment="1">
      <alignment horizontal="left" vertical="center" wrapText="1"/>
    </xf>
    <xf numFmtId="169" fontId="0" fillId="0" borderId="0" xfId="0" applyNumberFormat="1" applyFill="1" applyAlignment="1">
      <alignment vertical="top"/>
    </xf>
    <xf numFmtId="3" fontId="0" fillId="0" borderId="0" xfId="0" applyNumberFormat="1" applyFill="1" applyAlignment="1">
      <alignment horizontal="center" vertical="top"/>
    </xf>
    <xf numFmtId="3" fontId="0" fillId="0" borderId="0" xfId="0" applyNumberFormat="1" applyFill="1" applyAlignment="1">
      <alignment vertical="top"/>
    </xf>
    <xf numFmtId="3" fontId="0" fillId="0" borderId="0" xfId="1" applyNumberFormat="1" applyFont="1" applyFill="1" applyAlignment="1">
      <alignment horizontal="center"/>
    </xf>
    <xf numFmtId="3" fontId="0" fillId="3" borderId="0" xfId="0" applyNumberFormat="1" applyFill="1" applyAlignment="1">
      <alignment vertical="top"/>
    </xf>
    <xf numFmtId="3" fontId="0" fillId="3" borderId="0" xfId="0" applyNumberForma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3" fontId="0" fillId="0" borderId="0" xfId="0" applyNumberFormat="1" applyFill="1" applyAlignment="1">
      <alignment horizontal="center"/>
    </xf>
    <xf numFmtId="3" fontId="0" fillId="0" borderId="0" xfId="2" applyNumberFormat="1" applyFont="1" applyFill="1" applyAlignment="1">
      <alignment horizontal="center"/>
    </xf>
    <xf numFmtId="3" fontId="0" fillId="0" borderId="0" xfId="0" applyNumberFormat="1" applyFill="1" applyAlignment="1">
      <alignment horizontal="center" vertical="center"/>
    </xf>
    <xf numFmtId="3" fontId="0" fillId="4" borderId="0" xfId="0" applyNumberFormat="1" applyFill="1" applyAlignment="1">
      <alignment horizontal="center"/>
    </xf>
    <xf numFmtId="3" fontId="0" fillId="0" borderId="0" xfId="0" applyNumberFormat="1" applyFill="1"/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169" fontId="3" fillId="0" borderId="0" xfId="0" applyNumberFormat="1" applyFont="1" applyFill="1" applyBorder="1" applyAlignment="1">
      <alignment horizontal="left" vertic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169" fontId="3" fillId="0" borderId="0" xfId="0" applyNumberFormat="1" applyFont="1" applyFill="1" applyAlignment="1">
      <alignment horizontal="left" vertical="top" wrapText="1"/>
    </xf>
    <xf numFmtId="3" fontId="0" fillId="0" borderId="0" xfId="1" applyNumberFormat="1" applyFont="1" applyFill="1" applyAlignment="1">
      <alignment horizontal="center" vertical="top"/>
    </xf>
    <xf numFmtId="0" fontId="0" fillId="0" borderId="0" xfId="0" applyFill="1" applyAlignment="1">
      <alignment vertical="top"/>
    </xf>
    <xf numFmtId="0" fontId="4" fillId="0" borderId="0" xfId="0" applyFont="1" applyFill="1" applyAlignment="1">
      <alignment horizontal="left" vertical="top"/>
    </xf>
    <xf numFmtId="3" fontId="0" fillId="0" borderId="0" xfId="0" applyNumberFormat="1" applyFont="1" applyFill="1" applyAlignment="1">
      <alignment horizontal="center"/>
    </xf>
    <xf numFmtId="166" fontId="0" fillId="0" borderId="0" xfId="0" applyNumberFormat="1" applyFill="1"/>
    <xf numFmtId="166" fontId="0" fillId="0" borderId="0" xfId="1" applyNumberFormat="1" applyFont="1" applyFill="1"/>
    <xf numFmtId="169" fontId="3" fillId="0" borderId="0" xfId="0" applyNumberFormat="1" applyFont="1" applyFill="1" applyBorder="1" applyAlignment="1">
      <alignment horizontal="left" vertical="top" wrapText="1"/>
    </xf>
    <xf numFmtId="169" fontId="3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169" fontId="0" fillId="0" borderId="0" xfId="0" applyNumberForma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3" fontId="0" fillId="0" borderId="0" xfId="0" applyNumberFormat="1" applyBorder="1" applyAlignment="1">
      <alignment horizontal="center"/>
    </xf>
    <xf numFmtId="0" fontId="0" fillId="0" borderId="0" xfId="0" applyBorder="1"/>
    <xf numFmtId="3" fontId="0" fillId="0" borderId="0" xfId="0" applyNumberFormat="1" applyBorder="1" applyAlignment="1">
      <alignment vertical="center"/>
    </xf>
    <xf numFmtId="3" fontId="0" fillId="0" borderId="0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9" fontId="3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horizontal="right" vertical="center"/>
    </xf>
    <xf numFmtId="169" fontId="3" fillId="0" borderId="0" xfId="0" applyNumberFormat="1" applyFont="1" applyFill="1" applyBorder="1" applyAlignment="1">
      <alignment horizontal="right" vertical="center"/>
    </xf>
    <xf numFmtId="169" fontId="3" fillId="0" borderId="0" xfId="0" applyNumberFormat="1" applyFont="1" applyFill="1" applyBorder="1" applyAlignment="1">
      <alignment horizontal="right" vertical="top" wrapText="1"/>
    </xf>
    <xf numFmtId="169" fontId="3" fillId="0" borderId="0" xfId="0" applyNumberFormat="1" applyFont="1" applyFill="1" applyBorder="1" applyAlignment="1">
      <alignment horizontal="right" vertical="top"/>
    </xf>
    <xf numFmtId="169" fontId="3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4" fillId="0" borderId="2" xfId="0" applyFont="1" applyFill="1" applyBorder="1" applyAlignment="1">
      <alignment horizontal="left"/>
    </xf>
    <xf numFmtId="3" fontId="0" fillId="0" borderId="2" xfId="0" applyNumberFormat="1" applyBorder="1" applyAlignment="1">
      <alignment horizontal="center"/>
    </xf>
    <xf numFmtId="0" fontId="4" fillId="0" borderId="2" xfId="0" applyFont="1" applyFill="1" applyBorder="1" applyAlignment="1">
      <alignment horizontal="right"/>
    </xf>
    <xf numFmtId="3" fontId="0" fillId="0" borderId="3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9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169" fontId="0" fillId="0" borderId="2" xfId="0" applyNumberFormat="1" applyBorder="1" applyAlignment="1">
      <alignment horizontal="center"/>
    </xf>
    <xf numFmtId="169" fontId="3" fillId="2" borderId="0" xfId="0" applyNumberFormat="1" applyFont="1" applyFill="1" applyBorder="1" applyAlignment="1">
      <alignment horizontal="left" vertical="top"/>
    </xf>
    <xf numFmtId="3" fontId="0" fillId="2" borderId="0" xfId="0" applyNumberFormat="1" applyFill="1" applyAlignment="1">
      <alignment horizontal="center"/>
    </xf>
    <xf numFmtId="3" fontId="0" fillId="5" borderId="0" xfId="0" applyNumberFormat="1" applyFill="1" applyAlignment="1">
      <alignment vertical="center"/>
    </xf>
    <xf numFmtId="0" fontId="2" fillId="2" borderId="0" xfId="0" applyFon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0" fillId="0" borderId="0" xfId="3"/>
    <xf numFmtId="0" fontId="10" fillId="2" borderId="0" xfId="3" applyFill="1"/>
    <xf numFmtId="0" fontId="10" fillId="0" borderId="0" xfId="3" applyFill="1"/>
  </cellXfs>
  <cellStyles count="4">
    <cellStyle name="Hipervínculo" xfId="3" builtinId="8"/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FFFF99"/>
      <color rgb="FFFFE1FF"/>
      <color rgb="FFCC99FF"/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219075</xdr:colOff>
      <xdr:row>0</xdr:row>
      <xdr:rowOff>0</xdr:rowOff>
    </xdr:from>
    <xdr:to>
      <xdr:col>10</xdr:col>
      <xdr:colOff>95977</xdr:colOff>
      <xdr:row>38</xdr:row>
      <xdr:rowOff>105800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19825" y="0"/>
          <a:ext cx="5210902" cy="7344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381000</xdr:colOff>
      <xdr:row>25</xdr:row>
      <xdr:rowOff>95250</xdr:rowOff>
    </xdr:from>
    <xdr:ext cx="3276600" cy="781240"/>
    <xdr:sp macro="" textlink="">
      <xdr:nvSpPr>
        <xdr:cNvPr id="2" name="CuadroTexto 1"/>
        <xdr:cNvSpPr txBox="1"/>
      </xdr:nvSpPr>
      <xdr:spPr>
        <a:xfrm>
          <a:off x="1143000" y="5429250"/>
          <a:ext cx="3276600" cy="78124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AR" sz="1100"/>
            <a:t>Existe</a:t>
          </a:r>
          <a:r>
            <a:rPr lang="es-AR" sz="1100" baseline="0"/>
            <a:t> un error de suma en el original. </a:t>
          </a:r>
          <a:r>
            <a:rPr lang="es-AR" sz="1100"/>
            <a:t>LOS NÚMEROS ESTÁN INVERTIDOS EN DICHA PUBLICACION.</a:t>
          </a:r>
          <a:r>
            <a:rPr lang="es-AR" sz="1100" baseline="0"/>
            <a:t> En 1979 dice 4.584.648 y en 1980 dice 4.732.205. Sin embargo, invirtiendo los números la suma resulta correcta</a:t>
          </a:r>
          <a:endParaRPr lang="es-AR" sz="1100"/>
        </a:p>
      </xdr:txBody>
    </xdr:sp>
    <xdr:clientData/>
  </xdr:oneCellAnchor>
  <xdr:twoCellAnchor>
    <xdr:from>
      <xdr:col>3</xdr:col>
      <xdr:colOff>838200</xdr:colOff>
      <xdr:row>20</xdr:row>
      <xdr:rowOff>9525</xdr:rowOff>
    </xdr:from>
    <xdr:to>
      <xdr:col>3</xdr:col>
      <xdr:colOff>857250</xdr:colOff>
      <xdr:row>25</xdr:row>
      <xdr:rowOff>95250</xdr:rowOff>
    </xdr:to>
    <xdr:cxnSp macro="">
      <xdr:nvCxnSpPr>
        <xdr:cNvPr id="4" name="Conector recto de flecha 3"/>
        <xdr:cNvCxnSpPr/>
      </xdr:nvCxnSpPr>
      <xdr:spPr>
        <a:xfrm flipV="1">
          <a:off x="3371850" y="4391025"/>
          <a:ext cx="19050" cy="1038225"/>
        </a:xfrm>
        <a:prstGeom prst="straightConnector1">
          <a:avLst/>
        </a:prstGeom>
        <a:ln w="349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showGridLines="0" tabSelected="1" workbookViewId="0">
      <selection activeCell="M18" sqref="M18"/>
    </sheetView>
  </sheetViews>
  <sheetFormatPr baseColWidth="10" defaultRowHeight="15" x14ac:dyDescent="0.25"/>
  <cols>
    <col min="1" max="1" width="67.140625" bestFit="1" customWidth="1"/>
  </cols>
  <sheetData>
    <row r="1" spans="1:2" x14ac:dyDescent="0.25">
      <c r="A1" s="56" t="s">
        <v>259</v>
      </c>
    </row>
    <row r="2" spans="1:2" x14ac:dyDescent="0.25">
      <c r="A2" t="s">
        <v>260</v>
      </c>
    </row>
    <row r="4" spans="1:2" x14ac:dyDescent="0.25">
      <c r="A4" s="99" t="s">
        <v>13</v>
      </c>
      <c r="B4">
        <v>9</v>
      </c>
    </row>
    <row r="5" spans="1:2" x14ac:dyDescent="0.25">
      <c r="A5" s="100" t="s">
        <v>225</v>
      </c>
      <c r="B5">
        <v>13</v>
      </c>
    </row>
    <row r="6" spans="1:2" x14ac:dyDescent="0.25">
      <c r="A6" s="99" t="s">
        <v>227</v>
      </c>
      <c r="B6" s="79" t="s">
        <v>226</v>
      </c>
    </row>
    <row r="7" spans="1:2" x14ac:dyDescent="0.25">
      <c r="A7" s="99" t="s">
        <v>25</v>
      </c>
      <c r="B7" s="79" t="s">
        <v>228</v>
      </c>
    </row>
    <row r="8" spans="1:2" x14ac:dyDescent="0.25">
      <c r="A8" s="99" t="s">
        <v>230</v>
      </c>
      <c r="B8" s="79" t="s">
        <v>229</v>
      </c>
    </row>
    <row r="9" spans="1:2" x14ac:dyDescent="0.25">
      <c r="A9" s="99" t="s">
        <v>231</v>
      </c>
      <c r="B9" s="79" t="s">
        <v>232</v>
      </c>
    </row>
    <row r="10" spans="1:2" x14ac:dyDescent="0.25">
      <c r="A10" s="99" t="s">
        <v>30</v>
      </c>
      <c r="B10" s="79">
        <v>22</v>
      </c>
    </row>
    <row r="11" spans="1:2" x14ac:dyDescent="0.25">
      <c r="A11" s="99" t="s">
        <v>233</v>
      </c>
      <c r="B11" s="79">
        <v>23</v>
      </c>
    </row>
    <row r="12" spans="1:2" x14ac:dyDescent="0.25">
      <c r="A12" s="99" t="s">
        <v>234</v>
      </c>
      <c r="B12" s="79">
        <v>27</v>
      </c>
    </row>
    <row r="13" spans="1:2" x14ac:dyDescent="0.25">
      <c r="A13" s="99" t="s">
        <v>235</v>
      </c>
      <c r="B13" s="79">
        <v>28</v>
      </c>
    </row>
    <row r="14" spans="1:2" x14ac:dyDescent="0.25">
      <c r="A14" s="99" t="s">
        <v>225</v>
      </c>
      <c r="B14" s="79" t="s">
        <v>236</v>
      </c>
    </row>
    <row r="15" spans="1:2" x14ac:dyDescent="0.25">
      <c r="A15" s="101" t="s">
        <v>237</v>
      </c>
      <c r="B15" s="79" t="s">
        <v>238</v>
      </c>
    </row>
    <row r="16" spans="1:2" x14ac:dyDescent="0.25">
      <c r="A16" s="99" t="s">
        <v>239</v>
      </c>
      <c r="B16" s="79" t="s">
        <v>240</v>
      </c>
    </row>
    <row r="17" spans="1:2" x14ac:dyDescent="0.25">
      <c r="A17" s="99" t="s">
        <v>241</v>
      </c>
      <c r="B17" s="79" t="s">
        <v>242</v>
      </c>
    </row>
    <row r="18" spans="1:2" x14ac:dyDescent="0.25">
      <c r="A18" s="101" t="s">
        <v>243</v>
      </c>
      <c r="B18" s="79" t="s">
        <v>244</v>
      </c>
    </row>
    <row r="19" spans="1:2" x14ac:dyDescent="0.25">
      <c r="A19" s="99" t="s">
        <v>234</v>
      </c>
      <c r="B19" s="79" t="s">
        <v>245</v>
      </c>
    </row>
    <row r="20" spans="1:2" x14ac:dyDescent="0.25">
      <c r="A20" s="101" t="s">
        <v>246</v>
      </c>
      <c r="B20" s="79" t="s">
        <v>247</v>
      </c>
    </row>
    <row r="21" spans="1:2" x14ac:dyDescent="0.25">
      <c r="A21" s="101" t="s">
        <v>248</v>
      </c>
      <c r="B21" s="79" t="s">
        <v>249</v>
      </c>
    </row>
    <row r="22" spans="1:2" x14ac:dyDescent="0.25">
      <c r="A22" s="99" t="s">
        <v>250</v>
      </c>
      <c r="B22" s="79" t="s">
        <v>251</v>
      </c>
    </row>
    <row r="23" spans="1:2" x14ac:dyDescent="0.25">
      <c r="A23" s="101" t="s">
        <v>252</v>
      </c>
      <c r="B23" s="79" t="s">
        <v>253</v>
      </c>
    </row>
    <row r="24" spans="1:2" x14ac:dyDescent="0.25">
      <c r="A24" s="101" t="s">
        <v>254</v>
      </c>
      <c r="B24" s="79" t="s">
        <v>255</v>
      </c>
    </row>
    <row r="25" spans="1:2" x14ac:dyDescent="0.25">
      <c r="A25" s="99" t="s">
        <v>256</v>
      </c>
      <c r="B25" s="79" t="s">
        <v>257</v>
      </c>
    </row>
    <row r="26" spans="1:2" x14ac:dyDescent="0.25">
      <c r="A26" s="99" t="s">
        <v>213</v>
      </c>
      <c r="B26" s="79" t="s">
        <v>258</v>
      </c>
    </row>
  </sheetData>
  <hyperlinks>
    <hyperlink ref="A4" location="'Pagina 9'!A1" display="PRODUCTO BRUTO INTERNO"/>
    <hyperlink ref="A5" location="'Pagina 13'!A1" display="PRODUCTO BRUTO INTERNO COMPOSICIÓN PORCENTUAL"/>
    <hyperlink ref="A6" location="'Pagina 14 Y 15'!A1" display="PRODUCTO BRUTO INTERNO A COSTO  DE FACTORES"/>
    <hyperlink ref="A7" location="'Pagina 16 Y 17'!A1" display="VARIACIONES CON RESPECTO AL AÑO ANTERIOR"/>
    <hyperlink ref="A8" location="'Pagina 18 Y 19'!A1" display="VARIACIONES CON RESPECTO AL AÑO ANTERIOR"/>
    <hyperlink ref="A9" location="'Pagina 20 Y 21'!A1" display="VARIACIONES CON RESPECTO AL AÑO ANTERIOR EN PORCENTAJE"/>
    <hyperlink ref="A10" location="'Pagina 22'!A1" display="INDICE DE VOLUMEN FÍSICO DE LA PRODUCCIÓN"/>
    <hyperlink ref="A11" location="'Pagina 23'!A1" display="PRECIOS IMPLÍCITOS EN EL PRODUCTO BRUTO SECTORIAL"/>
    <hyperlink ref="A12" location="'Pagina 27'!A1" display="PRODUCTO BRUTO INTERNO A COSTO CONSTANTE DE FACTORES"/>
    <hyperlink ref="A13" location="'Pagina 28'!A1" display="PRODUCTO BRUTO INTERNO COMPOSICIÓN PORCENTUAL"/>
    <hyperlink ref="A14" location="'Pagina 36 y 37'!A1" display="PRODUCTO BRUTO INTERNO COMPOSICIÓN PORCENTUAL"/>
    <hyperlink ref="A15" location="'Pagina 40 a 51'!A1" display="PRODUCTO BRUTO INTERNO AÑO 1979"/>
    <hyperlink ref="A16" location="'Pagina 52 a 63'!A1" display="PRODUCTO BRUTO INTERNO  AÑO 1980"/>
    <hyperlink ref="A17" location="'Pagina 66 a 77'!A1" display="PRODUCTO BRUTO INTERNO A COSTO CORRIENTE DE FACTORES"/>
    <hyperlink ref="A18" location="'Pagina 72 a 77'!A1" display="PRODUCTO BRUTO INTERNO PRECIOS CORRIENTES"/>
    <hyperlink ref="A19" location="'Pagina 78 a 89'!A1" display="PRODUCTO BRUTO INTERNO A COSTO CONSTANTE DE FACTORES"/>
    <hyperlink ref="A20" location="'Pagina 90 a 101'!A1" display="PRODUCTO BRUTO INTERNO AÑO BASE 1960 - AÑO 1979"/>
    <hyperlink ref="A21" location="'Pagina 102 a 113'!A1" display="PRODUCTO BRUTO INTERNO  AÑO BASE 1970 - AÑO 1980"/>
    <hyperlink ref="A22" location="'Pagina 116 a 127'!A1" display="VALOR DE PRODUCIÓN AÑO 1979"/>
    <hyperlink ref="A23" location="'Pagina 128 a 139'!A1" display="VALOR DE PRODUCIÓN A PRECIOS DE 1970"/>
    <hyperlink ref="A24" location="'Pagina 140 a 151'!A1" display="VALOR DE PRODUCIÓN A PRECIOS DE 1960"/>
    <hyperlink ref="A25" location="'Pagina 152 a 163'!A1" display="VALOR DE PRODUCIÓN  AÑO 1980"/>
    <hyperlink ref="A26" location="'Pagina 164 y 165'!A1" display="ESTRUCTURA ECONÓMICA DE LOS AÑOS 1970 - 1980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7"/>
  <sheetViews>
    <sheetView workbookViewId="0">
      <selection activeCell="B30" sqref="B30"/>
    </sheetView>
  </sheetViews>
  <sheetFormatPr baseColWidth="10" defaultRowHeight="15" x14ac:dyDescent="0.25"/>
  <cols>
    <col min="1" max="1" width="11.42578125" style="1"/>
    <col min="2" max="2" width="10.42578125" style="1" customWidth="1"/>
    <col min="3" max="3" width="16.140625" style="1" customWidth="1"/>
    <col min="4" max="4" width="17.7109375" style="1" customWidth="1"/>
    <col min="5" max="5" width="11" style="1" customWidth="1"/>
    <col min="6" max="6" width="13.7109375" style="1" customWidth="1"/>
    <col min="7" max="7" width="11.5703125" style="1" customWidth="1"/>
    <col min="8" max="8" width="14.28515625" style="1" customWidth="1"/>
    <col min="9" max="9" width="21.28515625" style="1" customWidth="1"/>
    <col min="10" max="10" width="17" style="1" customWidth="1"/>
    <col min="11" max="11" width="18.85546875" style="1" customWidth="1"/>
    <col min="12" max="12" width="18.5703125" style="1" customWidth="1"/>
    <col min="13" max="14" width="11.42578125" style="1"/>
    <col min="15" max="15" width="13.140625" style="1" bestFit="1" customWidth="1"/>
    <col min="16" max="16384" width="11.42578125" style="1"/>
  </cols>
  <sheetData>
    <row r="2" spans="2:12" x14ac:dyDescent="0.25">
      <c r="B2" s="4"/>
    </row>
    <row r="3" spans="2:12" x14ac:dyDescent="0.25">
      <c r="B3" s="4" t="s">
        <v>13</v>
      </c>
    </row>
    <row r="4" spans="2:12" x14ac:dyDescent="0.25">
      <c r="B4" s="4" t="s">
        <v>37</v>
      </c>
    </row>
    <row r="5" spans="2:12" x14ac:dyDescent="0.25">
      <c r="B5" s="4" t="s">
        <v>38</v>
      </c>
    </row>
    <row r="6" spans="2:12" x14ac:dyDescent="0.25">
      <c r="B6" s="4" t="s">
        <v>29</v>
      </c>
    </row>
    <row r="9" spans="2:12" x14ac:dyDescent="0.25">
      <c r="C9" s="96" t="s">
        <v>36</v>
      </c>
      <c r="D9" s="96"/>
      <c r="E9" s="96" t="s">
        <v>41</v>
      </c>
      <c r="F9" s="96"/>
      <c r="G9" s="96" t="s">
        <v>42</v>
      </c>
      <c r="H9" s="96"/>
      <c r="I9" s="96" t="s">
        <v>43</v>
      </c>
      <c r="J9" s="96"/>
    </row>
    <row r="10" spans="2:12" x14ac:dyDescent="0.25">
      <c r="B10" s="5" t="s">
        <v>21</v>
      </c>
      <c r="C10" s="6" t="s">
        <v>39</v>
      </c>
      <c r="D10" s="6" t="s">
        <v>40</v>
      </c>
      <c r="E10" s="6" t="s">
        <v>39</v>
      </c>
      <c r="F10" s="6" t="s">
        <v>40</v>
      </c>
      <c r="G10" s="6" t="s">
        <v>39</v>
      </c>
      <c r="H10" s="6" t="s">
        <v>40</v>
      </c>
      <c r="I10" s="6" t="s">
        <v>39</v>
      </c>
      <c r="J10" s="6" t="s">
        <v>40</v>
      </c>
      <c r="K10" s="6"/>
      <c r="L10" s="6"/>
    </row>
    <row r="11" spans="2:12" x14ac:dyDescent="0.25">
      <c r="C11" s="3"/>
      <c r="D11" s="3"/>
      <c r="F11" s="7"/>
      <c r="G11" s="7"/>
    </row>
    <row r="12" spans="2:12" x14ac:dyDescent="0.25">
      <c r="C12" s="4" t="s">
        <v>23</v>
      </c>
      <c r="D12" s="3"/>
      <c r="F12" s="7"/>
      <c r="G12" s="7"/>
    </row>
    <row r="13" spans="2:12" x14ac:dyDescent="0.25">
      <c r="C13" s="3"/>
      <c r="D13" s="3"/>
      <c r="F13" s="7"/>
      <c r="G13" s="7"/>
    </row>
    <row r="14" spans="2:12" x14ac:dyDescent="0.25">
      <c r="B14" s="2">
        <v>1979</v>
      </c>
      <c r="C14" s="12">
        <v>18248</v>
      </c>
      <c r="D14" s="12">
        <v>6234</v>
      </c>
      <c r="E14" s="12">
        <v>2494</v>
      </c>
      <c r="F14" s="12">
        <v>812</v>
      </c>
      <c r="G14" s="12">
        <v>7512</v>
      </c>
      <c r="H14" s="12">
        <v>3379</v>
      </c>
      <c r="I14" s="12">
        <v>8242</v>
      </c>
      <c r="J14" s="12">
        <v>2043</v>
      </c>
      <c r="K14" s="12"/>
      <c r="L14" s="12"/>
    </row>
    <row r="15" spans="2:12" x14ac:dyDescent="0.25">
      <c r="B15" s="2">
        <v>1980</v>
      </c>
      <c r="C15" s="12">
        <v>18219</v>
      </c>
      <c r="D15" s="12">
        <v>6132</v>
      </c>
      <c r="E15" s="12">
        <v>2388</v>
      </c>
      <c r="F15" s="12">
        <v>791</v>
      </c>
      <c r="G15" s="12">
        <v>7349</v>
      </c>
      <c r="H15" s="12">
        <v>3299</v>
      </c>
      <c r="I15" s="12">
        <v>8482</v>
      </c>
      <c r="J15" s="12">
        <v>2042</v>
      </c>
      <c r="K15" s="12"/>
      <c r="L15" s="12"/>
    </row>
    <row r="16" spans="2:12" x14ac:dyDescent="0.25">
      <c r="C16" s="3"/>
      <c r="D16" s="3"/>
      <c r="F16" s="7"/>
      <c r="G16" s="7"/>
    </row>
    <row r="17" spans="1:15" x14ac:dyDescent="0.25">
      <c r="C17" s="4" t="s">
        <v>24</v>
      </c>
      <c r="D17" s="3"/>
      <c r="F17" s="7"/>
      <c r="G17" s="7"/>
    </row>
    <row r="18" spans="1:15" x14ac:dyDescent="0.25">
      <c r="C18" s="3"/>
      <c r="D18" s="3"/>
      <c r="F18" s="7"/>
      <c r="G18" s="7"/>
    </row>
    <row r="19" spans="1:15" x14ac:dyDescent="0.25">
      <c r="B19" s="2">
        <v>1979</v>
      </c>
      <c r="C19" s="12">
        <v>98558</v>
      </c>
      <c r="D19" s="12">
        <v>34662</v>
      </c>
      <c r="E19" s="12">
        <v>15521</v>
      </c>
      <c r="F19" s="12">
        <v>4863</v>
      </c>
      <c r="G19" s="12">
        <v>33200</v>
      </c>
      <c r="H19" s="12">
        <v>18121</v>
      </c>
      <c r="I19" s="12">
        <v>49837</v>
      </c>
      <c r="J19" s="12">
        <v>11678</v>
      </c>
      <c r="K19" s="12"/>
      <c r="L19" s="12"/>
    </row>
    <row r="20" spans="1:15" x14ac:dyDescent="0.25">
      <c r="B20" s="2">
        <v>1980</v>
      </c>
      <c r="C20" s="12">
        <v>99614</v>
      </c>
      <c r="D20" s="12">
        <v>34153</v>
      </c>
      <c r="E20" s="12">
        <v>15268</v>
      </c>
      <c r="F20" s="12">
        <v>4727</v>
      </c>
      <c r="G20" s="12">
        <v>32840</v>
      </c>
      <c r="H20" s="12">
        <v>17717</v>
      </c>
      <c r="I20" s="12">
        <v>51506</v>
      </c>
      <c r="J20" s="12">
        <v>11709</v>
      </c>
      <c r="K20" s="12"/>
      <c r="L20" s="12"/>
    </row>
    <row r="21" spans="1:15" x14ac:dyDescent="0.25"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5" x14ac:dyDescent="0.25">
      <c r="C22" s="10"/>
      <c r="D22" s="3"/>
    </row>
    <row r="23" spans="1:15" x14ac:dyDescent="0.25">
      <c r="C23" s="9"/>
      <c r="D23" s="8"/>
      <c r="E23" s="9"/>
      <c r="F23" s="9"/>
      <c r="G23" s="9"/>
      <c r="H23" s="9"/>
      <c r="I23" s="9"/>
      <c r="J23" s="9"/>
      <c r="K23" s="9"/>
      <c r="L23" s="9"/>
    </row>
    <row r="24" spans="1:15" x14ac:dyDescent="0.25">
      <c r="D24" s="8"/>
    </row>
    <row r="25" spans="1:15" x14ac:dyDescent="0.25">
      <c r="A25" s="11"/>
      <c r="G25" s="8"/>
      <c r="H25" s="8"/>
    </row>
    <row r="26" spans="1:15" x14ac:dyDescent="0.25">
      <c r="A26" s="11"/>
      <c r="O26" s="8"/>
    </row>
    <row r="27" spans="1:15" x14ac:dyDescent="0.25">
      <c r="O27" s="8"/>
    </row>
  </sheetData>
  <mergeCells count="4">
    <mergeCell ref="C9:D9"/>
    <mergeCell ref="E9:F9"/>
    <mergeCell ref="G9:H9"/>
    <mergeCell ref="I9:J9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7"/>
  <sheetViews>
    <sheetView workbookViewId="0">
      <selection activeCell="B6" sqref="B6"/>
    </sheetView>
  </sheetViews>
  <sheetFormatPr baseColWidth="10" defaultRowHeight="15" x14ac:dyDescent="0.25"/>
  <cols>
    <col min="1" max="1" width="11.42578125" style="1"/>
    <col min="2" max="2" width="10.42578125" style="1" customWidth="1"/>
    <col min="3" max="3" width="16.140625" style="1" customWidth="1"/>
    <col min="4" max="4" width="17.7109375" style="1" customWidth="1"/>
    <col min="5" max="5" width="11" style="1" customWidth="1"/>
    <col min="6" max="6" width="13.7109375" style="1" customWidth="1"/>
    <col min="7" max="7" width="11.5703125" style="1" customWidth="1"/>
    <col min="8" max="8" width="14.28515625" style="1" customWidth="1"/>
    <col min="9" max="9" width="21.28515625" style="1" customWidth="1"/>
    <col min="10" max="10" width="17" style="1" customWidth="1"/>
    <col min="11" max="11" width="18.85546875" style="1" customWidth="1"/>
    <col min="12" max="12" width="18.5703125" style="1" customWidth="1"/>
    <col min="13" max="14" width="11.42578125" style="1"/>
    <col min="15" max="15" width="13.140625" style="1" bestFit="1" customWidth="1"/>
    <col min="16" max="16384" width="11.42578125" style="1"/>
  </cols>
  <sheetData>
    <row r="2" spans="2:12" x14ac:dyDescent="0.25">
      <c r="B2" s="4"/>
    </row>
    <row r="3" spans="2:12" x14ac:dyDescent="0.25">
      <c r="B3" s="4" t="s">
        <v>13</v>
      </c>
    </row>
    <row r="4" spans="2:12" x14ac:dyDescent="0.25">
      <c r="B4" s="4" t="s">
        <v>37</v>
      </c>
    </row>
    <row r="5" spans="2:12" x14ac:dyDescent="0.25">
      <c r="B5" s="4" t="s">
        <v>38</v>
      </c>
    </row>
    <row r="6" spans="2:12" x14ac:dyDescent="0.25">
      <c r="B6" s="4" t="s">
        <v>26</v>
      </c>
    </row>
    <row r="9" spans="2:12" x14ac:dyDescent="0.25">
      <c r="C9" s="96" t="s">
        <v>36</v>
      </c>
      <c r="D9" s="96"/>
      <c r="E9" s="96" t="s">
        <v>41</v>
      </c>
      <c r="F9" s="96"/>
      <c r="G9" s="96" t="s">
        <v>42</v>
      </c>
      <c r="H9" s="96"/>
      <c r="I9" s="96" t="s">
        <v>43</v>
      </c>
      <c r="J9" s="96"/>
    </row>
    <row r="10" spans="2:12" x14ac:dyDescent="0.25">
      <c r="B10" s="5" t="s">
        <v>21</v>
      </c>
      <c r="C10" s="6" t="s">
        <v>39</v>
      </c>
      <c r="D10" s="6" t="s">
        <v>40</v>
      </c>
      <c r="E10" s="6" t="s">
        <v>39</v>
      </c>
      <c r="F10" s="6" t="s">
        <v>40</v>
      </c>
      <c r="G10" s="6" t="s">
        <v>39</v>
      </c>
      <c r="H10" s="6" t="s">
        <v>40</v>
      </c>
      <c r="I10" s="6" t="s">
        <v>39</v>
      </c>
      <c r="J10" s="6" t="s">
        <v>40</v>
      </c>
      <c r="K10" s="6"/>
      <c r="L10" s="6"/>
    </row>
    <row r="11" spans="2:12" x14ac:dyDescent="0.25">
      <c r="C11" s="3"/>
      <c r="D11" s="3"/>
      <c r="F11" s="7"/>
      <c r="G11" s="7"/>
    </row>
    <row r="12" spans="2:12" x14ac:dyDescent="0.25">
      <c r="C12" s="4" t="s">
        <v>23</v>
      </c>
      <c r="D12" s="3"/>
      <c r="F12" s="7"/>
      <c r="G12" s="7"/>
    </row>
    <row r="13" spans="2:12" x14ac:dyDescent="0.25">
      <c r="C13" s="3"/>
      <c r="D13" s="3"/>
      <c r="F13" s="7"/>
      <c r="G13" s="7"/>
    </row>
    <row r="14" spans="2:12" x14ac:dyDescent="0.25">
      <c r="B14" s="2">
        <v>1979</v>
      </c>
      <c r="C14" s="12">
        <v>100</v>
      </c>
      <c r="D14" s="12">
        <v>100</v>
      </c>
      <c r="E14" s="12">
        <v>13.7</v>
      </c>
      <c r="F14" s="12">
        <v>13</v>
      </c>
      <c r="G14" s="12">
        <v>41.2</v>
      </c>
      <c r="H14" s="12">
        <v>54.2</v>
      </c>
      <c r="I14" s="12">
        <v>45.1</v>
      </c>
      <c r="J14" s="12">
        <v>32.799999999999997</v>
      </c>
      <c r="K14" s="12"/>
      <c r="L14" s="12"/>
    </row>
    <row r="15" spans="2:12" x14ac:dyDescent="0.25">
      <c r="B15" s="2">
        <v>1980</v>
      </c>
      <c r="C15" s="12">
        <v>100</v>
      </c>
      <c r="D15" s="12">
        <v>100</v>
      </c>
      <c r="E15" s="12">
        <v>13.1</v>
      </c>
      <c r="F15" s="12">
        <v>12.9</v>
      </c>
      <c r="G15" s="12">
        <v>40.299999999999997</v>
      </c>
      <c r="H15" s="12">
        <v>53.8</v>
      </c>
      <c r="I15" s="12">
        <v>46.6</v>
      </c>
      <c r="J15" s="12">
        <v>33.299999999999997</v>
      </c>
      <c r="K15" s="12"/>
      <c r="L15" s="12"/>
    </row>
    <row r="16" spans="2:12" x14ac:dyDescent="0.25">
      <c r="C16" s="3"/>
      <c r="D16" s="3"/>
      <c r="F16" s="7"/>
      <c r="G16" s="7"/>
    </row>
    <row r="17" spans="1:15" x14ac:dyDescent="0.25">
      <c r="C17" s="4" t="s">
        <v>24</v>
      </c>
      <c r="D17" s="3"/>
      <c r="F17" s="7"/>
      <c r="G17" s="7"/>
    </row>
    <row r="18" spans="1:15" x14ac:dyDescent="0.25">
      <c r="C18" s="3"/>
      <c r="D18" s="3"/>
      <c r="F18" s="7"/>
      <c r="G18" s="7"/>
    </row>
    <row r="19" spans="1:15" x14ac:dyDescent="0.25">
      <c r="B19" s="2">
        <v>1979</v>
      </c>
      <c r="C19" s="12">
        <v>100</v>
      </c>
      <c r="D19" s="12">
        <v>100</v>
      </c>
      <c r="E19" s="12">
        <v>15.8</v>
      </c>
      <c r="F19" s="12">
        <v>14</v>
      </c>
      <c r="G19" s="12">
        <v>33.700000000000003</v>
      </c>
      <c r="H19" s="12">
        <v>52.1</v>
      </c>
      <c r="I19" s="12">
        <v>50.5</v>
      </c>
      <c r="J19" s="12">
        <v>33.9</v>
      </c>
      <c r="K19" s="12"/>
      <c r="L19" s="12"/>
    </row>
    <row r="20" spans="1:15" x14ac:dyDescent="0.25">
      <c r="B20" s="2">
        <v>1980</v>
      </c>
      <c r="C20" s="12">
        <v>100</v>
      </c>
      <c r="D20" s="12">
        <v>100</v>
      </c>
      <c r="E20" s="12">
        <v>15.3</v>
      </c>
      <c r="F20" s="12">
        <v>13.8</v>
      </c>
      <c r="G20" s="12">
        <v>33</v>
      </c>
      <c r="H20" s="12">
        <v>51.6</v>
      </c>
      <c r="I20" s="12">
        <v>51.7</v>
      </c>
      <c r="J20" s="12">
        <v>34.6</v>
      </c>
      <c r="K20" s="12"/>
      <c r="L20" s="12"/>
    </row>
    <row r="21" spans="1:15" x14ac:dyDescent="0.25"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5" x14ac:dyDescent="0.25">
      <c r="C22" s="10"/>
      <c r="D22" s="3"/>
    </row>
    <row r="23" spans="1:15" x14ac:dyDescent="0.25">
      <c r="C23" s="9"/>
      <c r="D23" s="8"/>
      <c r="E23" s="9"/>
      <c r="F23" s="9"/>
      <c r="G23" s="9"/>
      <c r="H23" s="9"/>
      <c r="I23" s="9"/>
      <c r="J23" s="9"/>
      <c r="K23" s="9"/>
      <c r="L23" s="9"/>
    </row>
    <row r="24" spans="1:15" x14ac:dyDescent="0.25">
      <c r="D24" s="8"/>
    </row>
    <row r="25" spans="1:15" x14ac:dyDescent="0.25">
      <c r="A25" s="11"/>
      <c r="G25" s="8"/>
      <c r="H25" s="8"/>
    </row>
    <row r="26" spans="1:15" x14ac:dyDescent="0.25">
      <c r="A26" s="11"/>
      <c r="O26" s="8"/>
    </row>
    <row r="27" spans="1:15" x14ac:dyDescent="0.25">
      <c r="O27" s="8"/>
    </row>
  </sheetData>
  <mergeCells count="4">
    <mergeCell ref="C9:D9"/>
    <mergeCell ref="E9:F9"/>
    <mergeCell ref="G9:H9"/>
    <mergeCell ref="I9:J9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2"/>
  <sheetViews>
    <sheetView workbookViewId="0">
      <selection activeCell="B29" sqref="B29"/>
    </sheetView>
  </sheetViews>
  <sheetFormatPr baseColWidth="10" defaultRowHeight="15" x14ac:dyDescent="0.25"/>
  <cols>
    <col min="1" max="1" width="11.42578125" style="1"/>
    <col min="2" max="2" width="54.28515625" style="1" customWidth="1"/>
    <col min="3" max="6" width="12.42578125" style="1" customWidth="1"/>
    <col min="7" max="10" width="11.42578125" style="1"/>
    <col min="11" max="11" width="55" style="1" bestFit="1" customWidth="1"/>
    <col min="12" max="16384" width="11.42578125" style="1"/>
  </cols>
  <sheetData>
    <row r="2" spans="2:11" x14ac:dyDescent="0.25">
      <c r="B2" s="4" t="s">
        <v>13</v>
      </c>
    </row>
    <row r="3" spans="2:11" x14ac:dyDescent="0.25">
      <c r="B3" s="4" t="s">
        <v>19</v>
      </c>
    </row>
    <row r="4" spans="2:11" x14ac:dyDescent="0.25">
      <c r="B4" s="4" t="s">
        <v>38</v>
      </c>
    </row>
    <row r="5" spans="2:11" x14ac:dyDescent="0.25">
      <c r="B5" s="4" t="s">
        <v>17</v>
      </c>
    </row>
    <row r="6" spans="2:11" x14ac:dyDescent="0.25">
      <c r="B6" s="4"/>
    </row>
    <row r="8" spans="2:11" x14ac:dyDescent="0.25">
      <c r="C8" s="96" t="s">
        <v>40</v>
      </c>
      <c r="D8" s="96"/>
      <c r="E8" s="96"/>
      <c r="F8" s="96"/>
      <c r="G8" s="96" t="s">
        <v>39</v>
      </c>
      <c r="H8" s="96"/>
      <c r="I8" s="96"/>
      <c r="J8" s="96"/>
    </row>
    <row r="9" spans="2:11" x14ac:dyDescent="0.25">
      <c r="C9" s="96">
        <v>1979</v>
      </c>
      <c r="D9" s="96"/>
      <c r="E9" s="96">
        <v>1980</v>
      </c>
      <c r="F9" s="96"/>
      <c r="G9" s="96">
        <v>1979</v>
      </c>
      <c r="H9" s="96"/>
      <c r="I9" s="96">
        <v>1980</v>
      </c>
      <c r="J9" s="96"/>
    </row>
    <row r="10" spans="2:11" ht="30" x14ac:dyDescent="0.25">
      <c r="B10" s="13"/>
      <c r="C10" s="6" t="s">
        <v>44</v>
      </c>
      <c r="D10" s="6" t="s">
        <v>45</v>
      </c>
      <c r="E10" s="6" t="s">
        <v>44</v>
      </c>
      <c r="F10" s="6" t="s">
        <v>45</v>
      </c>
      <c r="G10" s="6" t="s">
        <v>44</v>
      </c>
      <c r="H10" s="6" t="s">
        <v>45</v>
      </c>
      <c r="I10" s="6" t="s">
        <v>44</v>
      </c>
      <c r="J10" s="6" t="s">
        <v>45</v>
      </c>
    </row>
    <row r="11" spans="2:11" x14ac:dyDescent="0.25">
      <c r="B11" s="1" t="s">
        <v>4</v>
      </c>
      <c r="C11" s="3">
        <v>12.6</v>
      </c>
      <c r="D11" s="3">
        <v>13.6</v>
      </c>
      <c r="E11" s="1">
        <v>12.4</v>
      </c>
      <c r="F11" s="19">
        <v>13.4</v>
      </c>
      <c r="G11" s="19">
        <v>12.1</v>
      </c>
      <c r="H11" s="19">
        <v>13.4</v>
      </c>
      <c r="I11" s="19">
        <v>11.4</v>
      </c>
      <c r="J11" s="19">
        <v>12.9</v>
      </c>
      <c r="K11" s="1" t="s">
        <v>4</v>
      </c>
    </row>
    <row r="12" spans="2:11" x14ac:dyDescent="0.25">
      <c r="B12" s="1" t="s">
        <v>5</v>
      </c>
      <c r="C12" s="3">
        <v>4</v>
      </c>
      <c r="D12" s="3">
        <v>0.4</v>
      </c>
      <c r="E12" s="1">
        <v>0.5</v>
      </c>
      <c r="F12" s="19">
        <v>0.4</v>
      </c>
      <c r="G12" s="19">
        <v>1.6</v>
      </c>
      <c r="H12" s="19">
        <v>2.4</v>
      </c>
      <c r="I12" s="19">
        <v>1.7</v>
      </c>
      <c r="J12" s="19">
        <v>2.5</v>
      </c>
      <c r="K12" s="1" t="s">
        <v>5</v>
      </c>
    </row>
    <row r="13" spans="2:11" x14ac:dyDescent="0.25">
      <c r="B13" s="1" t="s">
        <v>6</v>
      </c>
      <c r="C13" s="3">
        <v>50.7</v>
      </c>
      <c r="D13" s="3">
        <v>47.6</v>
      </c>
      <c r="E13" s="1">
        <v>50</v>
      </c>
      <c r="F13" s="19">
        <v>46.9</v>
      </c>
      <c r="G13" s="19">
        <v>35.4</v>
      </c>
      <c r="H13" s="19">
        <v>26.6</v>
      </c>
      <c r="I13" s="19">
        <v>34.1</v>
      </c>
      <c r="J13" s="19">
        <v>25.4</v>
      </c>
      <c r="K13" s="1" t="s">
        <v>6</v>
      </c>
    </row>
    <row r="14" spans="2:11" x14ac:dyDescent="0.25">
      <c r="B14" s="1" t="s">
        <v>7</v>
      </c>
      <c r="C14" s="3">
        <v>3.5</v>
      </c>
      <c r="D14" s="3">
        <v>4.5999999999999996</v>
      </c>
      <c r="E14" s="1">
        <v>3.8</v>
      </c>
      <c r="F14" s="19">
        <v>5</v>
      </c>
      <c r="G14" s="19">
        <v>5.8</v>
      </c>
      <c r="H14" s="19">
        <v>7.1</v>
      </c>
      <c r="I14" s="19">
        <v>6.3</v>
      </c>
      <c r="J14" s="19">
        <v>7.6</v>
      </c>
      <c r="K14" s="1" t="s">
        <v>7</v>
      </c>
    </row>
    <row r="15" spans="2:11" x14ac:dyDescent="0.25">
      <c r="B15" s="1" t="s">
        <v>0</v>
      </c>
      <c r="C15" s="3">
        <v>2.4</v>
      </c>
      <c r="D15" s="3">
        <v>2.8</v>
      </c>
      <c r="E15" s="1">
        <v>2.6</v>
      </c>
      <c r="F15" s="19">
        <v>3</v>
      </c>
      <c r="G15" s="19">
        <v>3.2</v>
      </c>
      <c r="H15" s="19">
        <v>3.3</v>
      </c>
      <c r="I15" s="19">
        <v>3.4</v>
      </c>
      <c r="J15" s="19">
        <v>3.5</v>
      </c>
      <c r="K15" s="1" t="s">
        <v>0</v>
      </c>
    </row>
    <row r="16" spans="2:11" x14ac:dyDescent="0.25">
      <c r="B16" s="1" t="s">
        <v>8</v>
      </c>
      <c r="C16" s="3">
        <v>12.3</v>
      </c>
      <c r="D16" s="3">
        <v>10.9</v>
      </c>
      <c r="E16" s="1">
        <v>12</v>
      </c>
      <c r="F16" s="19">
        <v>10.7</v>
      </c>
      <c r="G16" s="19">
        <v>17.399999999999999</v>
      </c>
      <c r="H16" s="19">
        <v>14.1</v>
      </c>
      <c r="I16" s="19">
        <v>17.3</v>
      </c>
      <c r="J16" s="19">
        <v>14</v>
      </c>
      <c r="K16" s="1" t="s">
        <v>8</v>
      </c>
    </row>
    <row r="17" spans="2:11" x14ac:dyDescent="0.25">
      <c r="B17" s="1" t="s">
        <v>9</v>
      </c>
      <c r="C17" s="3">
        <v>8.5</v>
      </c>
      <c r="D17" s="3">
        <v>7.8</v>
      </c>
      <c r="E17" s="1">
        <v>8.8000000000000007</v>
      </c>
      <c r="F17" s="19">
        <v>7.9</v>
      </c>
      <c r="G17" s="19">
        <v>7</v>
      </c>
      <c r="H17" s="19">
        <v>11</v>
      </c>
      <c r="I17" s="19">
        <v>7</v>
      </c>
      <c r="J17" s="19">
        <v>10.9</v>
      </c>
      <c r="K17" s="1" t="s">
        <v>9</v>
      </c>
    </row>
    <row r="18" spans="2:11" x14ac:dyDescent="0.25">
      <c r="B18" s="1" t="s">
        <v>10</v>
      </c>
      <c r="C18" s="3">
        <v>3.9</v>
      </c>
      <c r="D18" s="3">
        <v>4.9000000000000004</v>
      </c>
      <c r="E18" s="1">
        <v>4</v>
      </c>
      <c r="F18" s="19">
        <v>5.2</v>
      </c>
      <c r="G18" s="19">
        <v>3.8</v>
      </c>
      <c r="H18" s="19">
        <v>8</v>
      </c>
      <c r="I18" s="19">
        <v>4.5</v>
      </c>
      <c r="J18" s="19">
        <v>8.8000000000000007</v>
      </c>
      <c r="K18" s="1" t="s">
        <v>10</v>
      </c>
    </row>
    <row r="19" spans="2:11" x14ac:dyDescent="0.25">
      <c r="B19" s="1" t="s">
        <v>11</v>
      </c>
      <c r="C19" s="3">
        <v>5.7</v>
      </c>
      <c r="D19" s="3">
        <v>7.4</v>
      </c>
      <c r="E19" s="1">
        <v>5.9</v>
      </c>
      <c r="F19" s="19">
        <v>7.5</v>
      </c>
      <c r="G19" s="19">
        <v>13.7</v>
      </c>
      <c r="H19" s="19">
        <v>14.1</v>
      </c>
      <c r="I19" s="19">
        <v>14.3</v>
      </c>
      <c r="J19" s="19">
        <v>14.4</v>
      </c>
      <c r="K19" s="1" t="s">
        <v>11</v>
      </c>
    </row>
    <row r="20" spans="2:11" x14ac:dyDescent="0.25">
      <c r="B20" s="4" t="s">
        <v>1</v>
      </c>
      <c r="C20" s="3">
        <v>100</v>
      </c>
      <c r="D20" s="3">
        <v>100</v>
      </c>
      <c r="E20" s="1">
        <v>100</v>
      </c>
      <c r="F20" s="19">
        <v>100</v>
      </c>
      <c r="G20" s="19">
        <v>100</v>
      </c>
      <c r="H20" s="19">
        <v>100</v>
      </c>
      <c r="I20" s="19">
        <v>100</v>
      </c>
      <c r="J20" s="19">
        <v>100</v>
      </c>
      <c r="K20" s="4" t="s">
        <v>1</v>
      </c>
    </row>
    <row r="21" spans="2:11" x14ac:dyDescent="0.25">
      <c r="C21" s="3"/>
      <c r="D21" s="3"/>
    </row>
    <row r="22" spans="2:11" x14ac:dyDescent="0.25">
      <c r="C22" s="3"/>
      <c r="D22" s="3"/>
    </row>
  </sheetData>
  <mergeCells count="6">
    <mergeCell ref="C9:D9"/>
    <mergeCell ref="E9:F9"/>
    <mergeCell ref="C8:F8"/>
    <mergeCell ref="G8:J8"/>
    <mergeCell ref="G9:H9"/>
    <mergeCell ref="I9:J9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R140"/>
  <sheetViews>
    <sheetView showGridLines="0" zoomScale="55" zoomScaleNormal="55" workbookViewId="0">
      <pane xSplit="2" ySplit="10" topLeftCell="C83" activePane="bottomRight" state="frozen"/>
      <selection pane="topRight" activeCell="C1" sqref="C1"/>
      <selection pane="bottomLeft" activeCell="A11" sqref="A11"/>
      <selection pane="bottomRight" activeCell="B5" activeCellId="1" sqref="B2 B5"/>
    </sheetView>
  </sheetViews>
  <sheetFormatPr baseColWidth="10" defaultRowHeight="15" x14ac:dyDescent="0.25"/>
  <cols>
    <col min="1" max="1" width="11.42578125" style="20"/>
    <col min="2" max="2" width="28.5703125" style="20" customWidth="1"/>
    <col min="3" max="14" width="20.7109375" style="20" customWidth="1"/>
    <col min="15" max="15" width="11.42578125" style="20"/>
    <col min="16" max="16" width="16.140625" style="20" bestFit="1" customWidth="1"/>
    <col min="17" max="17" width="13.140625" style="20" bestFit="1" customWidth="1"/>
    <col min="18" max="16384" width="11.42578125" style="20"/>
  </cols>
  <sheetData>
    <row r="2" spans="2:18" x14ac:dyDescent="0.25">
      <c r="B2" s="37" t="s">
        <v>13</v>
      </c>
    </row>
    <row r="3" spans="2:18" x14ac:dyDescent="0.25">
      <c r="B3" s="37" t="s">
        <v>14</v>
      </c>
    </row>
    <row r="4" spans="2:18" x14ac:dyDescent="0.25">
      <c r="B4" s="37" t="s">
        <v>15</v>
      </c>
    </row>
    <row r="5" spans="2:18" x14ac:dyDescent="0.25">
      <c r="B5" s="37" t="s">
        <v>46</v>
      </c>
    </row>
    <row r="6" spans="2:18" x14ac:dyDescent="0.25">
      <c r="B6" s="37" t="s">
        <v>20</v>
      </c>
    </row>
    <row r="10" spans="2:18" ht="45" x14ac:dyDescent="0.25">
      <c r="B10" s="38" t="s">
        <v>180</v>
      </c>
      <c r="C10" s="28" t="s">
        <v>47</v>
      </c>
      <c r="D10" s="28" t="s">
        <v>48</v>
      </c>
      <c r="E10" s="28" t="s">
        <v>49</v>
      </c>
      <c r="F10" s="28" t="s">
        <v>50</v>
      </c>
      <c r="G10" s="28" t="s">
        <v>51</v>
      </c>
      <c r="H10" s="28" t="s">
        <v>52</v>
      </c>
      <c r="I10" s="28" t="s">
        <v>53</v>
      </c>
      <c r="J10" s="28" t="s">
        <v>54</v>
      </c>
      <c r="K10" s="28" t="s">
        <v>55</v>
      </c>
      <c r="L10" s="28" t="s">
        <v>9</v>
      </c>
      <c r="M10" s="28" t="s">
        <v>10</v>
      </c>
      <c r="N10" s="28" t="s">
        <v>11</v>
      </c>
    </row>
    <row r="11" spans="2:18" s="41" customFormat="1" ht="33" customHeight="1" x14ac:dyDescent="0.25">
      <c r="B11" s="39" t="s">
        <v>56</v>
      </c>
      <c r="C11" s="40">
        <v>33467501765</v>
      </c>
      <c r="D11" s="40">
        <v>2446069508</v>
      </c>
      <c r="E11" s="40">
        <v>1740579533</v>
      </c>
      <c r="F11" s="40">
        <v>352881095</v>
      </c>
      <c r="G11" s="23">
        <v>165150965</v>
      </c>
      <c r="H11" s="23">
        <v>12943914000</v>
      </c>
      <c r="I11" s="23">
        <v>249515739</v>
      </c>
      <c r="J11" s="23">
        <v>597939018</v>
      </c>
      <c r="K11" s="23">
        <v>3303428562</v>
      </c>
      <c r="L11" s="23">
        <v>6948216528</v>
      </c>
      <c r="M11" s="23">
        <v>1155625391</v>
      </c>
      <c r="N11" s="23">
        <v>3564181426</v>
      </c>
      <c r="O11" s="24"/>
      <c r="P11" s="24">
        <f>SUM(D11:N11)-C11</f>
        <v>0</v>
      </c>
      <c r="R11" s="24"/>
    </row>
    <row r="12" spans="2:18" s="41" customFormat="1" ht="33.75" customHeight="1" x14ac:dyDescent="0.25">
      <c r="B12" s="42" t="s">
        <v>57</v>
      </c>
      <c r="C12" s="40">
        <v>15593794725</v>
      </c>
      <c r="D12" s="40">
        <v>45504734</v>
      </c>
      <c r="E12" s="40">
        <v>13519325</v>
      </c>
      <c r="F12" s="40">
        <v>5511906</v>
      </c>
      <c r="G12" s="23">
        <v>17654638</v>
      </c>
      <c r="H12" s="23">
        <v>8519190000</v>
      </c>
      <c r="I12" s="23">
        <v>155260459</v>
      </c>
      <c r="J12" s="23">
        <v>292033416</v>
      </c>
      <c r="K12" s="23">
        <v>1711506338</v>
      </c>
      <c r="L12" s="23">
        <v>2866051917</v>
      </c>
      <c r="M12" s="23">
        <v>449035341</v>
      </c>
      <c r="N12" s="23">
        <v>1518526651</v>
      </c>
      <c r="O12" s="24"/>
      <c r="P12" s="24">
        <f t="shared" ref="P12:P75" si="0">SUM(D12:N12)-C12</f>
        <v>0</v>
      </c>
    </row>
    <row r="13" spans="2:18" ht="15.75" x14ac:dyDescent="0.25">
      <c r="B13" s="21" t="s">
        <v>58</v>
      </c>
      <c r="C13" s="25">
        <v>326067496</v>
      </c>
      <c r="D13" s="25">
        <v>2567697</v>
      </c>
      <c r="E13" s="25">
        <v>770286</v>
      </c>
      <c r="F13" s="25">
        <v>0</v>
      </c>
      <c r="G13" s="25">
        <v>0</v>
      </c>
      <c r="H13" s="25">
        <v>84516000</v>
      </c>
      <c r="I13" s="25">
        <v>3983217</v>
      </c>
      <c r="J13" s="25">
        <v>18416522</v>
      </c>
      <c r="K13" s="25">
        <v>55827943</v>
      </c>
      <c r="L13" s="25">
        <v>104052536</v>
      </c>
      <c r="M13" s="25">
        <v>13902619</v>
      </c>
      <c r="N13" s="25">
        <v>42030676</v>
      </c>
      <c r="O13" s="33"/>
      <c r="P13" s="24">
        <f t="shared" si="0"/>
        <v>0</v>
      </c>
    </row>
    <row r="14" spans="2:18" ht="15.75" x14ac:dyDescent="0.25">
      <c r="B14" s="21" t="s">
        <v>59</v>
      </c>
      <c r="C14" s="25">
        <v>1929810888</v>
      </c>
      <c r="D14" s="25">
        <v>939767</v>
      </c>
      <c r="E14" s="25">
        <v>22188</v>
      </c>
      <c r="F14" s="25">
        <v>0</v>
      </c>
      <c r="G14" s="25">
        <v>0</v>
      </c>
      <c r="H14" s="25">
        <v>1212528000</v>
      </c>
      <c r="I14" s="25">
        <v>21759464</v>
      </c>
      <c r="J14" s="25">
        <v>14649506</v>
      </c>
      <c r="K14" s="25">
        <v>130155085</v>
      </c>
      <c r="L14" s="25">
        <v>248268647</v>
      </c>
      <c r="M14" s="25">
        <v>35894028</v>
      </c>
      <c r="N14" s="25">
        <v>265594203</v>
      </c>
      <c r="O14" s="33"/>
      <c r="P14" s="24">
        <f t="shared" si="0"/>
        <v>0</v>
      </c>
    </row>
    <row r="15" spans="2:18" ht="15.75" x14ac:dyDescent="0.25">
      <c r="B15" s="21" t="s">
        <v>60</v>
      </c>
      <c r="C15" s="25">
        <v>627999387</v>
      </c>
      <c r="D15" s="25">
        <v>2791241</v>
      </c>
      <c r="E15" s="25">
        <v>1081802</v>
      </c>
      <c r="F15" s="25">
        <v>0</v>
      </c>
      <c r="G15" s="29">
        <v>429392</v>
      </c>
      <c r="H15" s="29">
        <v>477019000</v>
      </c>
      <c r="I15" s="29">
        <v>3301258</v>
      </c>
      <c r="J15" s="29">
        <v>11779399</v>
      </c>
      <c r="K15" s="29">
        <v>34686000</v>
      </c>
      <c r="L15" s="29">
        <v>57183020</v>
      </c>
      <c r="M15" s="29">
        <v>7364545</v>
      </c>
      <c r="N15" s="29">
        <v>32363730</v>
      </c>
      <c r="O15" s="33"/>
      <c r="P15" s="24">
        <f t="shared" si="0"/>
        <v>0</v>
      </c>
    </row>
    <row r="16" spans="2:18" ht="15.75" x14ac:dyDescent="0.25">
      <c r="B16" s="21" t="s">
        <v>181</v>
      </c>
      <c r="C16" s="43">
        <v>272531553</v>
      </c>
      <c r="D16" s="25">
        <v>555143</v>
      </c>
      <c r="E16" s="25">
        <v>3352895</v>
      </c>
      <c r="F16" s="25">
        <v>0</v>
      </c>
      <c r="G16" s="29">
        <v>0</v>
      </c>
      <c r="H16" s="29">
        <v>104812000</v>
      </c>
      <c r="I16" s="29">
        <v>4095766</v>
      </c>
      <c r="J16" s="29">
        <v>14290743</v>
      </c>
      <c r="K16" s="29">
        <v>36668057</v>
      </c>
      <c r="L16" s="29">
        <v>58514745</v>
      </c>
      <c r="M16" s="29">
        <v>10266823</v>
      </c>
      <c r="N16" s="29">
        <v>39975381</v>
      </c>
      <c r="O16" s="33"/>
      <c r="P16" s="24">
        <f t="shared" si="0"/>
        <v>0</v>
      </c>
    </row>
    <row r="17" spans="1:17" ht="15.75" x14ac:dyDescent="0.25">
      <c r="B17" s="21" t="s">
        <v>61</v>
      </c>
      <c r="C17" s="25">
        <v>300543217</v>
      </c>
      <c r="D17" s="25">
        <v>11826393</v>
      </c>
      <c r="E17" s="25">
        <v>1515399</v>
      </c>
      <c r="F17" s="25">
        <v>0</v>
      </c>
      <c r="G17" s="29">
        <v>0</v>
      </c>
      <c r="H17" s="29">
        <v>192020000</v>
      </c>
      <c r="I17" s="29">
        <v>1481959</v>
      </c>
      <c r="J17" s="29">
        <v>8490734</v>
      </c>
      <c r="K17" s="29">
        <v>23124000</v>
      </c>
      <c r="L17" s="29">
        <v>41667206</v>
      </c>
      <c r="M17" s="29">
        <v>6980827</v>
      </c>
      <c r="N17" s="29">
        <v>13436699</v>
      </c>
      <c r="O17" s="33"/>
      <c r="P17" s="24">
        <f t="shared" si="0"/>
        <v>0</v>
      </c>
    </row>
    <row r="18" spans="1:17" ht="15.75" x14ac:dyDescent="0.25">
      <c r="B18" s="21" t="s">
        <v>62</v>
      </c>
      <c r="C18" s="25">
        <v>1262229892</v>
      </c>
      <c r="D18" s="25">
        <v>0</v>
      </c>
      <c r="E18" s="25">
        <v>12015</v>
      </c>
      <c r="F18" s="25">
        <v>0</v>
      </c>
      <c r="G18" s="25">
        <v>1701055</v>
      </c>
      <c r="H18" s="25">
        <v>677077000</v>
      </c>
      <c r="I18" s="25">
        <v>12363493</v>
      </c>
      <c r="J18" s="25">
        <v>17698995</v>
      </c>
      <c r="K18" s="25">
        <v>122887542</v>
      </c>
      <c r="L18" s="25">
        <v>207296251</v>
      </c>
      <c r="M18" s="25">
        <v>38674809</v>
      </c>
      <c r="N18" s="25">
        <v>184518732</v>
      </c>
      <c r="O18" s="33"/>
      <c r="P18" s="24">
        <f t="shared" si="0"/>
        <v>0</v>
      </c>
    </row>
    <row r="19" spans="1:17" ht="15.75" x14ac:dyDescent="0.25">
      <c r="B19" s="21" t="s">
        <v>63</v>
      </c>
      <c r="C19" s="25">
        <v>476893930</v>
      </c>
      <c r="D19" s="25">
        <v>2295260</v>
      </c>
      <c r="E19" s="25">
        <v>990908</v>
      </c>
      <c r="F19" s="25">
        <v>0</v>
      </c>
      <c r="G19" s="25">
        <v>0</v>
      </c>
      <c r="H19" s="25">
        <v>191578000</v>
      </c>
      <c r="I19" s="25">
        <v>3888145</v>
      </c>
      <c r="J19" s="25">
        <v>8012383</v>
      </c>
      <c r="K19" s="25">
        <v>85889143</v>
      </c>
      <c r="L19" s="25">
        <v>117252407</v>
      </c>
      <c r="M19" s="25">
        <v>19814213</v>
      </c>
      <c r="N19" s="25">
        <v>47173471</v>
      </c>
      <c r="O19" s="33"/>
      <c r="P19" s="24">
        <f t="shared" si="0"/>
        <v>0</v>
      </c>
    </row>
    <row r="20" spans="1:17" ht="15.75" x14ac:dyDescent="0.25">
      <c r="B20" s="21" t="s">
        <v>64</v>
      </c>
      <c r="C20" s="25">
        <v>841901562</v>
      </c>
      <c r="D20" s="25">
        <v>0</v>
      </c>
      <c r="E20" s="25">
        <v>0</v>
      </c>
      <c r="F20" s="25">
        <v>0</v>
      </c>
      <c r="G20" s="25">
        <v>0</v>
      </c>
      <c r="H20" s="25">
        <v>256345000</v>
      </c>
      <c r="I20" s="25">
        <v>11296989</v>
      </c>
      <c r="J20" s="25">
        <v>11480429</v>
      </c>
      <c r="K20" s="25">
        <v>134779885</v>
      </c>
      <c r="L20" s="25">
        <v>249417170</v>
      </c>
      <c r="M20" s="25">
        <v>35079327</v>
      </c>
      <c r="N20" s="25">
        <v>143502762</v>
      </c>
      <c r="O20" s="33"/>
      <c r="P20" s="24">
        <f t="shared" si="0"/>
        <v>0</v>
      </c>
    </row>
    <row r="21" spans="1:17" ht="15.75" x14ac:dyDescent="0.25">
      <c r="B21" s="21" t="s">
        <v>65</v>
      </c>
      <c r="C21" s="30">
        <v>742593050</v>
      </c>
      <c r="D21" s="25">
        <v>0</v>
      </c>
      <c r="E21" s="25">
        <v>221024</v>
      </c>
      <c r="F21" s="25">
        <v>0</v>
      </c>
      <c r="G21" s="29">
        <v>0</v>
      </c>
      <c r="H21" s="29">
        <v>302278000</v>
      </c>
      <c r="I21" s="29">
        <v>10237936</v>
      </c>
      <c r="J21" s="29">
        <v>25531995</v>
      </c>
      <c r="K21" s="29">
        <v>116611028</v>
      </c>
      <c r="L21" s="29">
        <v>189388120</v>
      </c>
      <c r="M21" s="29">
        <v>30157324</v>
      </c>
      <c r="N21" s="29">
        <v>68167623</v>
      </c>
      <c r="O21" s="33"/>
      <c r="P21" s="24">
        <f t="shared" si="0"/>
        <v>0</v>
      </c>
    </row>
    <row r="22" spans="1:17" ht="15.75" x14ac:dyDescent="0.25">
      <c r="B22" s="21" t="s">
        <v>66</v>
      </c>
      <c r="C22" s="30">
        <v>1714927315</v>
      </c>
      <c r="D22" s="25">
        <v>729789</v>
      </c>
      <c r="E22" s="25">
        <v>1340886</v>
      </c>
      <c r="F22" s="25">
        <v>0</v>
      </c>
      <c r="G22" s="30">
        <v>1833176</v>
      </c>
      <c r="H22" s="30">
        <v>984123000</v>
      </c>
      <c r="I22" s="30">
        <v>15199737</v>
      </c>
      <c r="J22" s="30">
        <v>7892795</v>
      </c>
      <c r="K22" s="30">
        <v>205142913</v>
      </c>
      <c r="L22" s="30">
        <v>340276488</v>
      </c>
      <c r="M22" s="30">
        <v>48762797</v>
      </c>
      <c r="N22" s="30">
        <v>109625734</v>
      </c>
      <c r="O22" s="33"/>
      <c r="P22" s="24">
        <f t="shared" si="0"/>
        <v>0</v>
      </c>
    </row>
    <row r="23" spans="1:17" ht="15.75" x14ac:dyDescent="0.25">
      <c r="B23" s="21" t="s">
        <v>67</v>
      </c>
      <c r="C23" s="29">
        <v>358466851</v>
      </c>
      <c r="D23" s="25">
        <v>228557</v>
      </c>
      <c r="E23" s="25">
        <v>1532588</v>
      </c>
      <c r="F23" s="25">
        <v>0</v>
      </c>
      <c r="G23" s="29">
        <v>0</v>
      </c>
      <c r="H23" s="29">
        <v>167796000</v>
      </c>
      <c r="I23" s="29">
        <v>2111323</v>
      </c>
      <c r="J23" s="29">
        <v>6876299</v>
      </c>
      <c r="K23" s="29">
        <v>67389943</v>
      </c>
      <c r="L23" s="29">
        <v>74387836</v>
      </c>
      <c r="M23" s="29">
        <v>12248692</v>
      </c>
      <c r="N23" s="29">
        <v>25895613</v>
      </c>
      <c r="O23" s="33"/>
      <c r="P23" s="24">
        <f t="shared" si="0"/>
        <v>0</v>
      </c>
    </row>
    <row r="24" spans="1:17" ht="15.75" x14ac:dyDescent="0.25">
      <c r="A24" s="44"/>
      <c r="B24" s="21" t="s">
        <v>68</v>
      </c>
      <c r="C24" s="29">
        <v>174211847</v>
      </c>
      <c r="D24" s="29">
        <v>1377699</v>
      </c>
      <c r="E24" s="29">
        <v>2210663</v>
      </c>
      <c r="F24" s="25">
        <v>0</v>
      </c>
      <c r="G24" s="29">
        <v>611059</v>
      </c>
      <c r="H24" s="29">
        <v>56087000</v>
      </c>
      <c r="I24" s="25">
        <v>1181652</v>
      </c>
      <c r="J24" s="25">
        <v>13633010</v>
      </c>
      <c r="K24" s="29">
        <v>28409486</v>
      </c>
      <c r="L24" s="29">
        <v>45177804</v>
      </c>
      <c r="M24" s="29">
        <v>7146984</v>
      </c>
      <c r="N24" s="29">
        <v>18376490</v>
      </c>
      <c r="O24" s="33"/>
      <c r="P24" s="24">
        <f t="shared" si="0"/>
        <v>0</v>
      </c>
    </row>
    <row r="25" spans="1:17" ht="15.75" x14ac:dyDescent="0.25">
      <c r="A25" s="44"/>
      <c r="B25" s="21" t="s">
        <v>69</v>
      </c>
      <c r="C25" s="29">
        <v>1169151226</v>
      </c>
      <c r="D25" s="29">
        <v>85736</v>
      </c>
      <c r="E25" s="29">
        <v>29011</v>
      </c>
      <c r="F25" s="25">
        <v>0</v>
      </c>
      <c r="G25" s="29">
        <v>0</v>
      </c>
      <c r="H25" s="29">
        <v>441077000</v>
      </c>
      <c r="I25" s="29">
        <v>14891528</v>
      </c>
      <c r="J25" s="29">
        <v>50226877</v>
      </c>
      <c r="K25" s="29">
        <v>148323942</v>
      </c>
      <c r="L25" s="29">
        <v>285699871</v>
      </c>
      <c r="M25" s="29">
        <v>35165061</v>
      </c>
      <c r="N25" s="29">
        <v>193652200</v>
      </c>
      <c r="O25" s="33"/>
      <c r="P25" s="24">
        <f t="shared" si="0"/>
        <v>0</v>
      </c>
      <c r="Q25" s="45"/>
    </row>
    <row r="26" spans="1:17" ht="15.75" x14ac:dyDescent="0.25">
      <c r="B26" s="21" t="s">
        <v>70</v>
      </c>
      <c r="C26" s="29">
        <v>829892663</v>
      </c>
      <c r="D26" s="29">
        <v>1028836</v>
      </c>
      <c r="E26" s="29">
        <v>43408</v>
      </c>
      <c r="F26" s="25">
        <v>4054530</v>
      </c>
      <c r="G26" s="29">
        <v>16515</v>
      </c>
      <c r="H26" s="29">
        <v>385756000</v>
      </c>
      <c r="I26" s="29">
        <v>8538388</v>
      </c>
      <c r="J26" s="29">
        <v>15247445</v>
      </c>
      <c r="K26" s="29">
        <v>117932400</v>
      </c>
      <c r="L26" s="29">
        <v>197344185</v>
      </c>
      <c r="M26" s="29">
        <v>26853805</v>
      </c>
      <c r="N26" s="29">
        <v>73077151</v>
      </c>
      <c r="O26" s="33"/>
      <c r="P26" s="24">
        <f t="shared" si="0"/>
        <v>0</v>
      </c>
      <c r="Q26" s="45"/>
    </row>
    <row r="27" spans="1:17" ht="15.75" x14ac:dyDescent="0.25">
      <c r="B27" s="21" t="s">
        <v>71</v>
      </c>
      <c r="C27" s="29">
        <v>387890942</v>
      </c>
      <c r="D27" s="29">
        <v>120397</v>
      </c>
      <c r="E27" s="29">
        <v>116266</v>
      </c>
      <c r="F27" s="29">
        <v>763060</v>
      </c>
      <c r="G27" s="29">
        <v>1932266</v>
      </c>
      <c r="H27" s="29">
        <v>220820000</v>
      </c>
      <c r="I27" s="29">
        <v>4152138</v>
      </c>
      <c r="J27" s="29">
        <v>6158772</v>
      </c>
      <c r="K27" s="29">
        <v>43935600</v>
      </c>
      <c r="L27" s="29">
        <v>64106321</v>
      </c>
      <c r="M27" s="29">
        <v>11271122</v>
      </c>
      <c r="N27" s="29">
        <v>34515000</v>
      </c>
      <c r="O27" s="33"/>
      <c r="P27" s="24">
        <f t="shared" si="0"/>
        <v>0</v>
      </c>
    </row>
    <row r="28" spans="1:17" ht="15.75" x14ac:dyDescent="0.25">
      <c r="B28" s="21" t="s">
        <v>72</v>
      </c>
      <c r="C28" s="29">
        <v>785185312</v>
      </c>
      <c r="D28" s="29">
        <v>285788</v>
      </c>
      <c r="E28" s="29">
        <v>39255</v>
      </c>
      <c r="F28" s="29">
        <v>0</v>
      </c>
      <c r="G28" s="29">
        <v>8802546</v>
      </c>
      <c r="H28" s="29">
        <v>414841000</v>
      </c>
      <c r="I28" s="29">
        <v>10383704</v>
      </c>
      <c r="J28" s="29">
        <v>12138162</v>
      </c>
      <c r="K28" s="29">
        <v>98442171</v>
      </c>
      <c r="L28" s="29">
        <v>147177275</v>
      </c>
      <c r="M28" s="29">
        <v>28051333</v>
      </c>
      <c r="N28" s="29">
        <v>65024078</v>
      </c>
      <c r="O28" s="33"/>
      <c r="P28" s="24">
        <f t="shared" si="0"/>
        <v>0</v>
      </c>
    </row>
    <row r="29" spans="1:17" ht="15.75" x14ac:dyDescent="0.25">
      <c r="B29" s="21" t="s">
        <v>73</v>
      </c>
      <c r="C29" s="29">
        <v>1607364859</v>
      </c>
      <c r="D29" s="29">
        <v>20643852</v>
      </c>
      <c r="E29" s="29">
        <v>201476</v>
      </c>
      <c r="F29" s="29">
        <v>694316</v>
      </c>
      <c r="G29" s="29">
        <v>2328629</v>
      </c>
      <c r="H29" s="29">
        <v>1383257000</v>
      </c>
      <c r="I29" s="29">
        <v>6277962</v>
      </c>
      <c r="J29" s="29">
        <v>20509308</v>
      </c>
      <c r="K29" s="29">
        <v>42283886</v>
      </c>
      <c r="L29" s="29">
        <v>76662284</v>
      </c>
      <c r="M29" s="29">
        <v>17329505</v>
      </c>
      <c r="N29" s="29">
        <v>37176641</v>
      </c>
      <c r="O29" s="33"/>
      <c r="P29" s="24">
        <f>SUM(D29:N29)-C29</f>
        <v>0</v>
      </c>
    </row>
    <row r="30" spans="1:17" ht="15.75" x14ac:dyDescent="0.25">
      <c r="B30" s="21" t="s">
        <v>74</v>
      </c>
      <c r="C30" s="29">
        <v>692144811</v>
      </c>
      <c r="D30" s="29">
        <v>0</v>
      </c>
      <c r="E30" s="29">
        <v>39255</v>
      </c>
      <c r="F30" s="29">
        <v>0</v>
      </c>
      <c r="G30" s="29">
        <v>0</v>
      </c>
      <c r="H30" s="29">
        <v>328557000</v>
      </c>
      <c r="I30" s="29">
        <v>8216453</v>
      </c>
      <c r="J30" s="29">
        <v>20449514</v>
      </c>
      <c r="K30" s="29">
        <v>99102857</v>
      </c>
      <c r="L30" s="29">
        <v>150592831</v>
      </c>
      <c r="M30" s="29">
        <v>32403578</v>
      </c>
      <c r="N30" s="29">
        <v>52783323</v>
      </c>
      <c r="O30" s="33"/>
      <c r="P30" s="24">
        <f t="shared" si="0"/>
        <v>0</v>
      </c>
    </row>
    <row r="31" spans="1:17" ht="15.75" x14ac:dyDescent="0.25">
      <c r="B31" s="21" t="s">
        <v>75</v>
      </c>
      <c r="C31" s="29">
        <v>1093987924</v>
      </c>
      <c r="D31" s="29">
        <v>28579</v>
      </c>
      <c r="E31" s="29">
        <v>0</v>
      </c>
      <c r="F31" s="29">
        <v>0</v>
      </c>
      <c r="G31" s="29">
        <v>0</v>
      </c>
      <c r="H31" s="29">
        <v>638703000</v>
      </c>
      <c r="I31" s="29">
        <v>11899347</v>
      </c>
      <c r="J31" s="29">
        <v>8550528</v>
      </c>
      <c r="K31" s="29">
        <v>119914457</v>
      </c>
      <c r="L31" s="29">
        <v>211586920</v>
      </c>
      <c r="M31" s="29">
        <v>31667949</v>
      </c>
      <c r="N31" s="29">
        <f>71637164-20</f>
        <v>71637144</v>
      </c>
      <c r="O31" s="33"/>
      <c r="P31" s="26">
        <f t="shared" si="0"/>
        <v>0</v>
      </c>
    </row>
    <row r="32" spans="1:17" s="35" customFormat="1" ht="33" customHeight="1" x14ac:dyDescent="0.25">
      <c r="B32" s="36" t="s">
        <v>76</v>
      </c>
      <c r="C32" s="31">
        <v>17873707040</v>
      </c>
      <c r="D32" s="31">
        <v>2400564774</v>
      </c>
      <c r="E32" s="31">
        <v>1727060208</v>
      </c>
      <c r="F32" s="31">
        <v>347369189</v>
      </c>
      <c r="G32" s="31">
        <v>147496327</v>
      </c>
      <c r="H32" s="31">
        <v>4424724000</v>
      </c>
      <c r="I32" s="31">
        <v>94255280</v>
      </c>
      <c r="J32" s="31">
        <v>305905602</v>
      </c>
      <c r="K32" s="31">
        <f>1591922226-2</f>
        <v>1591922224</v>
      </c>
      <c r="L32" s="31">
        <v>4082164611</v>
      </c>
      <c r="M32" s="31">
        <v>706590050</v>
      </c>
      <c r="N32" s="31">
        <v>2045654775</v>
      </c>
      <c r="O32" s="34"/>
      <c r="P32" s="27">
        <f t="shared" si="0"/>
        <v>0</v>
      </c>
    </row>
    <row r="33" spans="2:16" ht="15.75" x14ac:dyDescent="0.25">
      <c r="B33" s="46" t="s">
        <v>77</v>
      </c>
      <c r="C33" s="29">
        <v>148045228</v>
      </c>
      <c r="D33" s="29">
        <v>28562414</v>
      </c>
      <c r="E33" s="29">
        <v>28202505</v>
      </c>
      <c r="F33" s="29">
        <v>1375</v>
      </c>
      <c r="G33" s="29">
        <v>280757</v>
      </c>
      <c r="H33" s="29">
        <v>36026000</v>
      </c>
      <c r="I33" s="29">
        <v>93432</v>
      </c>
      <c r="J33" s="29">
        <v>597939</v>
      </c>
      <c r="K33" s="29">
        <v>10240628</v>
      </c>
      <c r="L33" s="29">
        <v>31703120</v>
      </c>
      <c r="M33" s="29">
        <v>4603240</v>
      </c>
      <c r="N33" s="29">
        <v>7733818</v>
      </c>
      <c r="O33" s="33"/>
      <c r="P33" s="24">
        <f t="shared" si="0"/>
        <v>0</v>
      </c>
    </row>
    <row r="34" spans="2:16" ht="15.75" x14ac:dyDescent="0.25">
      <c r="B34" s="14" t="s">
        <v>78</v>
      </c>
      <c r="C34" s="29">
        <v>43205482</v>
      </c>
      <c r="D34" s="29">
        <v>8830275</v>
      </c>
      <c r="E34" s="29">
        <v>7981674</v>
      </c>
      <c r="F34" s="29">
        <v>0</v>
      </c>
      <c r="G34" s="29">
        <v>0</v>
      </c>
      <c r="H34" s="29">
        <v>77000</v>
      </c>
      <c r="I34" s="29">
        <v>118101</v>
      </c>
      <c r="J34" s="29">
        <v>777321</v>
      </c>
      <c r="K34" s="29">
        <v>4955143</v>
      </c>
      <c r="L34" s="29">
        <v>13426957</v>
      </c>
      <c r="M34" s="29">
        <v>2277433</v>
      </c>
      <c r="N34" s="29">
        <v>4761578</v>
      </c>
      <c r="O34" s="33"/>
      <c r="P34" s="24">
        <f t="shared" si="0"/>
        <v>0</v>
      </c>
    </row>
    <row r="35" spans="2:16" ht="15.75" x14ac:dyDescent="0.25">
      <c r="B35" s="14" t="s">
        <v>79</v>
      </c>
      <c r="C35" s="29">
        <v>90979576</v>
      </c>
      <c r="D35" s="29">
        <v>8473872</v>
      </c>
      <c r="E35" s="29">
        <v>38371523</v>
      </c>
      <c r="F35" s="29">
        <v>0</v>
      </c>
      <c r="G35" s="29">
        <v>0</v>
      </c>
      <c r="H35" s="29">
        <v>79000</v>
      </c>
      <c r="I35" s="29">
        <v>778559</v>
      </c>
      <c r="J35" s="29">
        <v>1136084</v>
      </c>
      <c r="K35" s="29">
        <v>6937200</v>
      </c>
      <c r="L35" s="29">
        <v>26671680</v>
      </c>
      <c r="M35" s="29">
        <v>2988799</v>
      </c>
      <c r="N35" s="29">
        <v>5542859</v>
      </c>
      <c r="O35" s="33"/>
      <c r="P35" s="24">
        <f t="shared" si="0"/>
        <v>0</v>
      </c>
    </row>
    <row r="36" spans="2:16" ht="15.75" x14ac:dyDescent="0.25">
      <c r="B36" s="14" t="s">
        <v>80</v>
      </c>
      <c r="C36" s="29">
        <v>276714768</v>
      </c>
      <c r="D36" s="29">
        <v>20448179</v>
      </c>
      <c r="E36" s="29">
        <v>36907886</v>
      </c>
      <c r="F36" s="29">
        <v>0</v>
      </c>
      <c r="G36" s="29">
        <v>5846344</v>
      </c>
      <c r="H36" s="29">
        <v>80351000</v>
      </c>
      <c r="I36" s="29">
        <v>1922102</v>
      </c>
      <c r="J36" s="29">
        <v>3228871</v>
      </c>
      <c r="K36" s="29">
        <v>26097086</v>
      </c>
      <c r="L36" s="29">
        <v>57721147</v>
      </c>
      <c r="M36" s="29">
        <v>12338617</v>
      </c>
      <c r="N36" s="29">
        <v>31853536</v>
      </c>
      <c r="O36" s="33"/>
      <c r="P36" s="24">
        <f t="shared" si="0"/>
        <v>0</v>
      </c>
    </row>
    <row r="37" spans="2:16" ht="15.75" x14ac:dyDescent="0.25">
      <c r="B37" s="14" t="s">
        <v>81</v>
      </c>
      <c r="C37" s="29">
        <v>820490603</v>
      </c>
      <c r="D37" s="29">
        <v>16351034</v>
      </c>
      <c r="E37" s="29">
        <v>11019319</v>
      </c>
      <c r="F37" s="29">
        <v>67193801</v>
      </c>
      <c r="G37" s="29">
        <v>660604</v>
      </c>
      <c r="H37" s="29">
        <v>135401000</v>
      </c>
      <c r="I37" s="29">
        <v>5596832</v>
      </c>
      <c r="J37" s="29">
        <v>8610323</v>
      </c>
      <c r="K37" s="29">
        <v>111325543</v>
      </c>
      <c r="L37" s="29">
        <v>271260223</v>
      </c>
      <c r="M37" s="29">
        <v>46202106</v>
      </c>
      <c r="N37" s="29">
        <v>146869818</v>
      </c>
      <c r="O37" s="33"/>
      <c r="P37" s="24">
        <f t="shared" si="0"/>
        <v>0</v>
      </c>
    </row>
    <row r="38" spans="2:16" ht="15.75" x14ac:dyDescent="0.25">
      <c r="B38" s="14" t="s">
        <v>82</v>
      </c>
      <c r="C38" s="29">
        <v>285541204</v>
      </c>
      <c r="D38" s="29">
        <v>156540478</v>
      </c>
      <c r="E38" s="29">
        <v>24883890</v>
      </c>
      <c r="F38" s="29">
        <v>0</v>
      </c>
      <c r="G38" s="29">
        <v>115606</v>
      </c>
      <c r="H38" s="29">
        <v>171000</v>
      </c>
      <c r="I38" s="29">
        <v>451286</v>
      </c>
      <c r="J38" s="29">
        <v>2092787</v>
      </c>
      <c r="K38" s="29">
        <v>16186800</v>
      </c>
      <c r="L38" s="29">
        <v>60029180</v>
      </c>
      <c r="M38" s="29">
        <v>5516835</v>
      </c>
      <c r="N38" s="29">
        <v>19553342</v>
      </c>
      <c r="O38" s="33"/>
      <c r="P38" s="24">
        <f t="shared" si="0"/>
        <v>0</v>
      </c>
    </row>
    <row r="39" spans="2:16" ht="15.75" x14ac:dyDescent="0.25">
      <c r="B39" s="14" t="s">
        <v>83</v>
      </c>
      <c r="C39" s="29">
        <v>143508365</v>
      </c>
      <c r="D39" s="29">
        <v>36045153</v>
      </c>
      <c r="E39" s="29">
        <v>5681766</v>
      </c>
      <c r="F39" s="29">
        <v>123739</v>
      </c>
      <c r="G39" s="29">
        <v>495453</v>
      </c>
      <c r="H39" s="29">
        <v>55052000</v>
      </c>
      <c r="I39" s="29">
        <v>512951</v>
      </c>
      <c r="J39" s="29">
        <v>1973199</v>
      </c>
      <c r="K39" s="29">
        <v>9249600</v>
      </c>
      <c r="L39" s="29">
        <v>23376947</v>
      </c>
      <c r="M39" s="29">
        <v>3619270</v>
      </c>
      <c r="N39" s="29">
        <v>7378287</v>
      </c>
      <c r="O39" s="33"/>
      <c r="P39" s="24">
        <f t="shared" si="0"/>
        <v>0</v>
      </c>
    </row>
    <row r="40" spans="2:16" ht="15.75" x14ac:dyDescent="0.25">
      <c r="B40" s="14" t="s">
        <v>84</v>
      </c>
      <c r="C40" s="29">
        <v>124823745</v>
      </c>
      <c r="D40" s="29">
        <v>24033087</v>
      </c>
      <c r="E40" s="29">
        <v>6543964</v>
      </c>
      <c r="F40" s="29">
        <v>0</v>
      </c>
      <c r="G40" s="29">
        <v>0</v>
      </c>
      <c r="H40" s="29">
        <v>32418000</v>
      </c>
      <c r="I40" s="29">
        <v>316991</v>
      </c>
      <c r="J40" s="29">
        <v>2810313</v>
      </c>
      <c r="K40" s="29">
        <v>10570971</v>
      </c>
      <c r="L40" s="29">
        <v>34408221</v>
      </c>
      <c r="M40" s="29">
        <v>3883949</v>
      </c>
      <c r="N40" s="29">
        <v>9838249</v>
      </c>
      <c r="O40" s="33"/>
      <c r="P40" s="24">
        <f t="shared" si="0"/>
        <v>0</v>
      </c>
    </row>
    <row r="41" spans="2:16" ht="15.75" x14ac:dyDescent="0.25">
      <c r="B41" s="14" t="s">
        <v>85</v>
      </c>
      <c r="C41" s="29">
        <v>132061614</v>
      </c>
      <c r="D41" s="29">
        <v>1049989</v>
      </c>
      <c r="E41" s="29">
        <v>648557</v>
      </c>
      <c r="F41" s="29">
        <v>0</v>
      </c>
      <c r="G41" s="29">
        <v>0</v>
      </c>
      <c r="H41" s="29">
        <v>52823000</v>
      </c>
      <c r="I41" s="29">
        <v>516189</v>
      </c>
      <c r="J41" s="29">
        <v>3169077</v>
      </c>
      <c r="K41" s="29">
        <v>15526114</v>
      </c>
      <c r="L41" s="29">
        <v>28012995</v>
      </c>
      <c r="M41" s="29">
        <v>5196335</v>
      </c>
      <c r="N41" s="29">
        <v>25119358</v>
      </c>
      <c r="O41" s="33"/>
      <c r="P41" s="24">
        <f t="shared" si="0"/>
        <v>0</v>
      </c>
    </row>
    <row r="42" spans="2:16" ht="15.75" x14ac:dyDescent="0.25">
      <c r="B42" s="14" t="s">
        <v>86</v>
      </c>
      <c r="C42" s="29">
        <v>141136642</v>
      </c>
      <c r="D42" s="29">
        <v>22319433</v>
      </c>
      <c r="E42" s="29">
        <v>34972032</v>
      </c>
      <c r="F42" s="29">
        <v>0</v>
      </c>
      <c r="G42" s="29">
        <v>0</v>
      </c>
      <c r="H42" s="29">
        <v>1059000</v>
      </c>
      <c r="I42" s="29">
        <v>263799</v>
      </c>
      <c r="J42" s="29">
        <v>1734023</v>
      </c>
      <c r="K42" s="29">
        <v>12553028</v>
      </c>
      <c r="L42" s="29">
        <v>49100606</v>
      </c>
      <c r="M42" s="29">
        <v>6527176</v>
      </c>
      <c r="N42" s="29">
        <v>12607545</v>
      </c>
      <c r="O42" s="33"/>
      <c r="P42" s="24">
        <f t="shared" si="0"/>
        <v>0</v>
      </c>
    </row>
    <row r="43" spans="2:16" ht="15.75" x14ac:dyDescent="0.25">
      <c r="B43" s="14" t="s">
        <v>87</v>
      </c>
      <c r="C43" s="29">
        <v>131996156</v>
      </c>
      <c r="D43" s="29">
        <v>18774481</v>
      </c>
      <c r="E43" s="29">
        <v>20095560</v>
      </c>
      <c r="F43" s="29">
        <v>0</v>
      </c>
      <c r="G43" s="29">
        <v>0</v>
      </c>
      <c r="H43" s="29">
        <v>12360000</v>
      </c>
      <c r="I43" s="29">
        <v>2429708</v>
      </c>
      <c r="J43" s="29">
        <v>1913402</v>
      </c>
      <c r="K43" s="29">
        <v>16186800</v>
      </c>
      <c r="L43" s="29">
        <v>39121916</v>
      </c>
      <c r="M43" s="29">
        <v>8541709</v>
      </c>
      <c r="N43" s="29">
        <v>12572580</v>
      </c>
      <c r="O43" s="33"/>
      <c r="P43" s="24">
        <f t="shared" si="0"/>
        <v>0</v>
      </c>
    </row>
    <row r="44" spans="2:16" ht="15.75" x14ac:dyDescent="0.25">
      <c r="B44" s="14" t="s">
        <v>88</v>
      </c>
      <c r="C44" s="29">
        <v>60980734</v>
      </c>
      <c r="D44" s="29">
        <v>396336</v>
      </c>
      <c r="E44" s="29">
        <v>8974022</v>
      </c>
      <c r="F44" s="29">
        <v>0</v>
      </c>
      <c r="G44" s="29">
        <v>0</v>
      </c>
      <c r="H44" s="29">
        <v>22409000</v>
      </c>
      <c r="I44" s="29">
        <v>249152</v>
      </c>
      <c r="J44" s="29">
        <v>896909</v>
      </c>
      <c r="K44" s="29">
        <v>5615829</v>
      </c>
      <c r="L44" s="29">
        <v>14685690</v>
      </c>
      <c r="M44" s="29">
        <v>2297656</v>
      </c>
      <c r="N44" s="29">
        <v>5456140</v>
      </c>
      <c r="O44" s="33"/>
      <c r="P44" s="24">
        <f t="shared" si="0"/>
        <v>0</v>
      </c>
    </row>
    <row r="45" spans="2:16" ht="15.75" x14ac:dyDescent="0.25">
      <c r="B45" s="14" t="s">
        <v>89</v>
      </c>
      <c r="C45" s="29">
        <v>739773112</v>
      </c>
      <c r="D45" s="29">
        <v>2984388</v>
      </c>
      <c r="E45" s="29">
        <v>2105313</v>
      </c>
      <c r="F45" s="29">
        <v>4812</v>
      </c>
      <c r="G45" s="29">
        <v>3402110</v>
      </c>
      <c r="H45" s="29">
        <v>623368000</v>
      </c>
      <c r="I45" s="29">
        <v>5437905</v>
      </c>
      <c r="J45" s="29">
        <v>10762903</v>
      </c>
      <c r="K45" s="29">
        <v>14865428</v>
      </c>
      <c r="L45" s="29">
        <v>48230746</v>
      </c>
      <c r="M45" s="29">
        <v>4559238</v>
      </c>
      <c r="N45" s="29">
        <v>24052269</v>
      </c>
      <c r="O45" s="33"/>
      <c r="P45" s="24">
        <f t="shared" si="0"/>
        <v>0</v>
      </c>
    </row>
    <row r="46" spans="2:16" ht="15.75" x14ac:dyDescent="0.25">
      <c r="B46" s="14" t="s">
        <v>90</v>
      </c>
      <c r="C46" s="29">
        <v>88910720</v>
      </c>
      <c r="D46" s="29">
        <v>1745997</v>
      </c>
      <c r="E46" s="29">
        <v>13942605</v>
      </c>
      <c r="F46" s="29">
        <v>0</v>
      </c>
      <c r="G46" s="29">
        <v>0</v>
      </c>
      <c r="H46" s="29">
        <v>34326000</v>
      </c>
      <c r="I46" s="29">
        <v>202436</v>
      </c>
      <c r="J46" s="29">
        <v>8072178</v>
      </c>
      <c r="K46" s="29">
        <v>6937200</v>
      </c>
      <c r="L46" s="29">
        <v>14887681</v>
      </c>
      <c r="M46" s="29">
        <v>3164657</v>
      </c>
      <c r="N46" s="29">
        <v>5631966</v>
      </c>
      <c r="O46" s="33"/>
      <c r="P46" s="24">
        <f t="shared" si="0"/>
        <v>0</v>
      </c>
    </row>
    <row r="47" spans="2:16" ht="15.75" x14ac:dyDescent="0.25">
      <c r="B47" s="14" t="s">
        <v>91</v>
      </c>
      <c r="C47" s="29">
        <v>45687869</v>
      </c>
      <c r="D47" s="29">
        <v>11987752</v>
      </c>
      <c r="E47" s="29">
        <v>4639385</v>
      </c>
      <c r="F47" s="29">
        <v>0</v>
      </c>
      <c r="G47" s="29">
        <v>0</v>
      </c>
      <c r="H47" s="29">
        <v>88000</v>
      </c>
      <c r="I47" s="29">
        <v>93432</v>
      </c>
      <c r="J47" s="29">
        <v>1375260</v>
      </c>
      <c r="K47" s="29">
        <v>4955143</v>
      </c>
      <c r="L47" s="29">
        <v>16232072</v>
      </c>
      <c r="M47" s="29">
        <v>2521888</v>
      </c>
      <c r="N47" s="29">
        <v>3794937</v>
      </c>
      <c r="O47" s="33"/>
      <c r="P47" s="24">
        <f t="shared" si="0"/>
        <v>0</v>
      </c>
    </row>
    <row r="48" spans="2:16" ht="15.75" x14ac:dyDescent="0.25">
      <c r="B48" s="14" t="s">
        <v>92</v>
      </c>
      <c r="C48" s="29">
        <v>108827217</v>
      </c>
      <c r="D48" s="29">
        <v>29922496</v>
      </c>
      <c r="E48" s="29">
        <v>21745675</v>
      </c>
      <c r="F48" s="29">
        <v>0</v>
      </c>
      <c r="G48" s="29">
        <v>0</v>
      </c>
      <c r="H48" s="29">
        <v>6009000</v>
      </c>
      <c r="I48" s="29">
        <v>248228</v>
      </c>
      <c r="J48" s="29">
        <v>597939</v>
      </c>
      <c r="K48" s="29">
        <v>10570971</v>
      </c>
      <c r="L48" s="29">
        <v>28507358</v>
      </c>
      <c r="M48" s="29">
        <v>4284040</v>
      </c>
      <c r="N48" s="29">
        <v>6941510</v>
      </c>
      <c r="O48" s="33"/>
      <c r="P48" s="24">
        <f t="shared" si="0"/>
        <v>0</v>
      </c>
    </row>
    <row r="49" spans="2:16" ht="15.75" x14ac:dyDescent="0.25">
      <c r="B49" s="14" t="s">
        <v>93</v>
      </c>
      <c r="C49" s="29">
        <v>75731061</v>
      </c>
      <c r="D49" s="29">
        <v>21183998</v>
      </c>
      <c r="E49" s="29">
        <v>22128557</v>
      </c>
      <c r="F49" s="29">
        <v>0</v>
      </c>
      <c r="G49" s="29">
        <v>0</v>
      </c>
      <c r="H49" s="29">
        <v>1544000</v>
      </c>
      <c r="I49" s="29">
        <v>46716</v>
      </c>
      <c r="J49" s="29">
        <v>538145</v>
      </c>
      <c r="K49" s="29">
        <v>5285486</v>
      </c>
      <c r="L49" s="29">
        <v>17456970</v>
      </c>
      <c r="M49" s="29">
        <v>3152361</v>
      </c>
      <c r="N49" s="29">
        <v>4394828</v>
      </c>
      <c r="O49" s="33"/>
      <c r="P49" s="24">
        <f t="shared" si="0"/>
        <v>0</v>
      </c>
    </row>
    <row r="50" spans="2:16" ht="15.75" x14ac:dyDescent="0.25">
      <c r="B50" s="14" t="s">
        <v>94</v>
      </c>
      <c r="C50" s="29">
        <v>41892778</v>
      </c>
      <c r="D50" s="29">
        <v>11163099</v>
      </c>
      <c r="E50" s="29">
        <v>9967835</v>
      </c>
      <c r="F50" s="29">
        <v>0</v>
      </c>
      <c r="G50" s="29">
        <v>0</v>
      </c>
      <c r="H50" s="29">
        <v>58000</v>
      </c>
      <c r="I50" s="29">
        <v>142770</v>
      </c>
      <c r="J50" s="29">
        <v>657733</v>
      </c>
      <c r="K50" s="29">
        <v>4624800</v>
      </c>
      <c r="L50" s="29">
        <v>9880678</v>
      </c>
      <c r="M50" s="29">
        <v>2236987</v>
      </c>
      <c r="N50" s="29">
        <v>3160876</v>
      </c>
      <c r="O50" s="33"/>
      <c r="P50" s="24">
        <f t="shared" si="0"/>
        <v>0</v>
      </c>
    </row>
    <row r="51" spans="2:16" ht="15.75" x14ac:dyDescent="0.25">
      <c r="B51" s="14" t="s">
        <v>95</v>
      </c>
      <c r="C51" s="29">
        <v>32606866</v>
      </c>
      <c r="D51" s="29">
        <v>3686971</v>
      </c>
      <c r="E51" s="29">
        <v>10638303</v>
      </c>
      <c r="F51" s="29">
        <v>687</v>
      </c>
      <c r="G51" s="29">
        <v>82575</v>
      </c>
      <c r="H51" s="29">
        <v>943000</v>
      </c>
      <c r="I51" s="29">
        <v>31144</v>
      </c>
      <c r="J51" s="29">
        <v>1734023</v>
      </c>
      <c r="K51" s="29">
        <v>2973086</v>
      </c>
      <c r="L51" s="29">
        <v>8763727</v>
      </c>
      <c r="M51" s="29">
        <v>1376135</v>
      </c>
      <c r="N51" s="29">
        <v>2377215</v>
      </c>
      <c r="O51" s="33"/>
      <c r="P51" s="26">
        <f t="shared" si="0"/>
        <v>0</v>
      </c>
    </row>
    <row r="52" spans="2:16" ht="15.75" x14ac:dyDescent="0.25">
      <c r="B52" s="14" t="s">
        <v>96</v>
      </c>
      <c r="C52" s="29">
        <v>78736814</v>
      </c>
      <c r="D52" s="29">
        <v>17052535</v>
      </c>
      <c r="E52" s="29">
        <v>10927378</v>
      </c>
      <c r="F52" s="29">
        <v>0</v>
      </c>
      <c r="G52" s="29">
        <v>0</v>
      </c>
      <c r="H52" s="29">
        <v>7090000</v>
      </c>
      <c r="I52" s="29">
        <v>195653</v>
      </c>
      <c r="J52" s="29">
        <v>478351</v>
      </c>
      <c r="K52" s="29">
        <v>7267543</v>
      </c>
      <c r="L52" s="29">
        <v>26328093</v>
      </c>
      <c r="M52" s="29">
        <v>3423188</v>
      </c>
      <c r="N52" s="29">
        <v>5974073</v>
      </c>
      <c r="O52" s="33"/>
      <c r="P52" s="24">
        <f t="shared" si="0"/>
        <v>0</v>
      </c>
    </row>
    <row r="53" spans="2:16" ht="15.75" x14ac:dyDescent="0.25">
      <c r="B53" s="14" t="s">
        <v>97</v>
      </c>
      <c r="C53" s="29">
        <v>124440239</v>
      </c>
      <c r="D53" s="29">
        <v>40574975</v>
      </c>
      <c r="E53" s="29">
        <v>23730664</v>
      </c>
      <c r="F53" s="29">
        <v>0</v>
      </c>
      <c r="G53" s="29">
        <v>49545</v>
      </c>
      <c r="H53" s="29">
        <v>13000</v>
      </c>
      <c r="I53" s="29">
        <v>214461</v>
      </c>
      <c r="J53" s="29">
        <v>1016496</v>
      </c>
      <c r="K53" s="29">
        <v>11562000</v>
      </c>
      <c r="L53" s="29">
        <v>33108631</v>
      </c>
      <c r="M53" s="29">
        <v>6060266</v>
      </c>
      <c r="N53" s="29">
        <v>8110201</v>
      </c>
      <c r="O53" s="33"/>
      <c r="P53" s="24">
        <f t="shared" si="0"/>
        <v>0</v>
      </c>
    </row>
    <row r="54" spans="2:16" ht="15.75" x14ac:dyDescent="0.25">
      <c r="B54" s="14" t="s">
        <v>98</v>
      </c>
      <c r="C54" s="29">
        <v>121424918</v>
      </c>
      <c r="D54" s="29">
        <v>31996002</v>
      </c>
      <c r="E54" s="29">
        <v>31541768</v>
      </c>
      <c r="F54" s="29">
        <v>0</v>
      </c>
      <c r="G54" s="29">
        <v>710149</v>
      </c>
      <c r="H54" s="29">
        <v>19000</v>
      </c>
      <c r="I54" s="29">
        <v>252396</v>
      </c>
      <c r="J54" s="29">
        <v>597939</v>
      </c>
      <c r="K54" s="29">
        <v>10570971</v>
      </c>
      <c r="L54" s="29">
        <v>32938822</v>
      </c>
      <c r="M54" s="29">
        <v>4989257</v>
      </c>
      <c r="N54" s="29">
        <v>7808614</v>
      </c>
      <c r="O54" s="33"/>
      <c r="P54" s="24">
        <f t="shared" si="0"/>
        <v>0</v>
      </c>
    </row>
    <row r="55" spans="2:16" ht="15.75" x14ac:dyDescent="0.25">
      <c r="B55" s="14" t="s">
        <v>99</v>
      </c>
      <c r="C55" s="29">
        <v>74361922</v>
      </c>
      <c r="D55" s="29">
        <v>12162389</v>
      </c>
      <c r="E55" s="29">
        <v>4724643</v>
      </c>
      <c r="F55" s="29">
        <v>0</v>
      </c>
      <c r="G55" s="29">
        <v>0</v>
      </c>
      <c r="H55" s="29">
        <v>65000</v>
      </c>
      <c r="I55" s="29">
        <v>577269</v>
      </c>
      <c r="J55" s="29">
        <v>12556719</v>
      </c>
      <c r="K55" s="29">
        <v>13874400</v>
      </c>
      <c r="L55" s="29">
        <v>18255656</v>
      </c>
      <c r="M55" s="29">
        <v>4599684</v>
      </c>
      <c r="N55" s="29">
        <v>7546162</v>
      </c>
      <c r="O55" s="33"/>
      <c r="P55" s="24">
        <f t="shared" si="0"/>
        <v>0</v>
      </c>
    </row>
    <row r="56" spans="2:16" ht="15.75" x14ac:dyDescent="0.25">
      <c r="B56" s="14" t="s">
        <v>100</v>
      </c>
      <c r="C56" s="29">
        <v>162027449</v>
      </c>
      <c r="D56" s="29">
        <v>34962588</v>
      </c>
      <c r="E56" s="29">
        <v>33808502</v>
      </c>
      <c r="F56" s="29">
        <v>4125</v>
      </c>
      <c r="G56" s="29">
        <v>0</v>
      </c>
      <c r="H56" s="29">
        <v>9359000</v>
      </c>
      <c r="I56" s="29">
        <v>448072</v>
      </c>
      <c r="J56" s="29">
        <v>3228871</v>
      </c>
      <c r="K56" s="29">
        <v>14204743</v>
      </c>
      <c r="L56" s="29">
        <v>49633602</v>
      </c>
      <c r="M56" s="29">
        <v>6141159</v>
      </c>
      <c r="N56" s="29">
        <v>10236787</v>
      </c>
      <c r="O56" s="33"/>
      <c r="P56" s="24">
        <f t="shared" si="0"/>
        <v>0</v>
      </c>
    </row>
    <row r="57" spans="2:16" ht="15.75" x14ac:dyDescent="0.25">
      <c r="B57" s="46" t="s">
        <v>101</v>
      </c>
      <c r="C57" s="29">
        <v>192033217</v>
      </c>
      <c r="D57" s="29">
        <v>33600593</v>
      </c>
      <c r="E57" s="29">
        <v>24382244</v>
      </c>
      <c r="F57" s="29">
        <v>0</v>
      </c>
      <c r="G57" s="29">
        <v>0</v>
      </c>
      <c r="H57" s="29">
        <v>41474000</v>
      </c>
      <c r="I57" s="29">
        <v>793247</v>
      </c>
      <c r="J57" s="29">
        <v>2272168</v>
      </c>
      <c r="K57" s="29">
        <v>17838514</v>
      </c>
      <c r="L57" s="29">
        <v>51908221</v>
      </c>
      <c r="M57" s="29">
        <v>8432667</v>
      </c>
      <c r="N57" s="29">
        <v>11331563</v>
      </c>
      <c r="O57" s="33"/>
      <c r="P57" s="24">
        <f t="shared" si="0"/>
        <v>0</v>
      </c>
    </row>
    <row r="58" spans="2:16" ht="15.75" x14ac:dyDescent="0.25">
      <c r="B58" s="14" t="s">
        <v>102</v>
      </c>
      <c r="C58" s="29">
        <v>123025281</v>
      </c>
      <c r="D58" s="29">
        <v>4709291</v>
      </c>
      <c r="E58" s="29">
        <v>26600631</v>
      </c>
      <c r="F58" s="29">
        <v>51558</v>
      </c>
      <c r="G58" s="29">
        <v>3649836</v>
      </c>
      <c r="H58" s="29">
        <v>27489000</v>
      </c>
      <c r="I58" s="29">
        <v>599908</v>
      </c>
      <c r="J58" s="29">
        <v>2511344</v>
      </c>
      <c r="K58" s="29">
        <v>13213714</v>
      </c>
      <c r="L58" s="29">
        <v>26555501</v>
      </c>
      <c r="M58" s="29">
        <v>6040043</v>
      </c>
      <c r="N58" s="29">
        <v>11604455</v>
      </c>
      <c r="O58" s="33"/>
      <c r="P58" s="24">
        <f t="shared" si="0"/>
        <v>0</v>
      </c>
    </row>
    <row r="59" spans="2:16" ht="15.75" x14ac:dyDescent="0.25">
      <c r="B59" s="14" t="s">
        <v>103</v>
      </c>
      <c r="C59" s="29">
        <v>191042633</v>
      </c>
      <c r="D59" s="29">
        <v>20107353</v>
      </c>
      <c r="E59" s="29">
        <v>18186745</v>
      </c>
      <c r="F59" s="29">
        <v>0</v>
      </c>
      <c r="G59" s="29">
        <v>0</v>
      </c>
      <c r="H59" s="29">
        <v>39282000</v>
      </c>
      <c r="I59" s="29">
        <v>1000926</v>
      </c>
      <c r="J59" s="29">
        <v>4125779</v>
      </c>
      <c r="K59" s="29">
        <v>23784686</v>
      </c>
      <c r="L59" s="29">
        <v>52819508</v>
      </c>
      <c r="M59" s="29">
        <v>9780653</v>
      </c>
      <c r="N59" s="29">
        <v>21954983</v>
      </c>
      <c r="O59" s="33"/>
      <c r="P59" s="24">
        <f t="shared" si="0"/>
        <v>0</v>
      </c>
    </row>
    <row r="60" spans="2:16" ht="15.75" x14ac:dyDescent="0.25">
      <c r="B60" s="14" t="s">
        <v>104</v>
      </c>
      <c r="C60" s="29">
        <v>73113849</v>
      </c>
      <c r="D60" s="29">
        <v>21732771</v>
      </c>
      <c r="E60" s="29">
        <v>19262096</v>
      </c>
      <c r="F60" s="29">
        <v>1375</v>
      </c>
      <c r="G60" s="29">
        <v>0</v>
      </c>
      <c r="H60" s="29">
        <v>43000</v>
      </c>
      <c r="I60" s="29">
        <v>345468</v>
      </c>
      <c r="J60" s="29">
        <v>896909</v>
      </c>
      <c r="K60" s="29">
        <v>5946171</v>
      </c>
      <c r="L60" s="29">
        <v>16986677</v>
      </c>
      <c r="M60" s="29">
        <v>3417039</v>
      </c>
      <c r="N60" s="29">
        <v>4482343</v>
      </c>
      <c r="O60" s="33"/>
      <c r="P60" s="24">
        <f t="shared" si="0"/>
        <v>0</v>
      </c>
    </row>
    <row r="61" spans="2:16" ht="15.75" x14ac:dyDescent="0.25">
      <c r="B61" s="14" t="s">
        <v>105</v>
      </c>
      <c r="C61" s="29">
        <v>75669402</v>
      </c>
      <c r="D61" s="29">
        <v>4772871</v>
      </c>
      <c r="E61" s="29">
        <v>9836074</v>
      </c>
      <c r="F61" s="29">
        <v>0</v>
      </c>
      <c r="G61" s="29">
        <v>0</v>
      </c>
      <c r="H61" s="29">
        <v>6144000</v>
      </c>
      <c r="I61" s="29">
        <v>785392</v>
      </c>
      <c r="J61" s="29">
        <v>1375260</v>
      </c>
      <c r="K61" s="29">
        <v>10901314</v>
      </c>
      <c r="L61" s="29">
        <v>20770861</v>
      </c>
      <c r="M61" s="29">
        <v>4358785</v>
      </c>
      <c r="N61" s="29">
        <v>16724845</v>
      </c>
      <c r="O61" s="33"/>
      <c r="P61" s="24">
        <f t="shared" si="0"/>
        <v>0</v>
      </c>
    </row>
    <row r="62" spans="2:16" ht="15.75" x14ac:dyDescent="0.25">
      <c r="B62" s="14" t="s">
        <v>106</v>
      </c>
      <c r="C62" s="29">
        <v>1138018227</v>
      </c>
      <c r="D62" s="29">
        <v>23635</v>
      </c>
      <c r="E62" s="29">
        <v>271610</v>
      </c>
      <c r="F62" s="29">
        <v>65995</v>
      </c>
      <c r="G62" s="29">
        <v>2279083</v>
      </c>
      <c r="H62" s="29">
        <v>1051551000</v>
      </c>
      <c r="I62" s="29">
        <v>3093122</v>
      </c>
      <c r="J62" s="29">
        <v>597939</v>
      </c>
      <c r="K62" s="29">
        <v>10901314</v>
      </c>
      <c r="L62" s="29">
        <v>49540650</v>
      </c>
      <c r="M62" s="29">
        <v>3324665</v>
      </c>
      <c r="N62" s="29">
        <v>16369214</v>
      </c>
      <c r="O62" s="33"/>
      <c r="P62" s="24">
        <f t="shared" si="0"/>
        <v>0</v>
      </c>
    </row>
    <row r="63" spans="2:16" ht="15.75" x14ac:dyDescent="0.25">
      <c r="B63" s="14" t="s">
        <v>107</v>
      </c>
      <c r="C63" s="29">
        <v>135637478</v>
      </c>
      <c r="D63" s="29">
        <v>5103916</v>
      </c>
      <c r="E63" s="29">
        <v>1878490</v>
      </c>
      <c r="F63" s="29">
        <v>0</v>
      </c>
      <c r="G63" s="29">
        <v>0</v>
      </c>
      <c r="H63" s="29">
        <v>64545000</v>
      </c>
      <c r="I63" s="29">
        <v>1230186</v>
      </c>
      <c r="J63" s="29">
        <v>9028879</v>
      </c>
      <c r="K63" s="29">
        <v>14204743</v>
      </c>
      <c r="L63" s="29">
        <v>27152258</v>
      </c>
      <c r="M63" s="29">
        <v>4320931</v>
      </c>
      <c r="N63" s="29">
        <v>8173075</v>
      </c>
      <c r="O63" s="33"/>
      <c r="P63" s="24">
        <f t="shared" si="0"/>
        <v>0</v>
      </c>
    </row>
    <row r="64" spans="2:16" ht="15.75" x14ac:dyDescent="0.25">
      <c r="B64" s="14" t="s">
        <v>108</v>
      </c>
      <c r="C64" s="29">
        <v>52274706</v>
      </c>
      <c r="D64" s="29">
        <v>6727258</v>
      </c>
      <c r="E64" s="29">
        <v>9448682</v>
      </c>
      <c r="F64" s="29">
        <v>0</v>
      </c>
      <c r="G64" s="29">
        <v>0</v>
      </c>
      <c r="H64" s="29">
        <v>17009000</v>
      </c>
      <c r="I64" s="29">
        <v>158932</v>
      </c>
      <c r="J64" s="29">
        <v>538145</v>
      </c>
      <c r="K64" s="29">
        <v>3964114</v>
      </c>
      <c r="L64" s="29">
        <v>8931765</v>
      </c>
      <c r="M64" s="29">
        <v>1897565</v>
      </c>
      <c r="N64" s="29">
        <v>3599245</v>
      </c>
      <c r="O64" s="33"/>
      <c r="P64" s="24">
        <f t="shared" si="0"/>
        <v>0</v>
      </c>
    </row>
    <row r="65" spans="2:16" ht="15.75" x14ac:dyDescent="0.25">
      <c r="B65" s="14" t="s">
        <v>109</v>
      </c>
      <c r="C65" s="29">
        <v>116858927</v>
      </c>
      <c r="D65" s="29">
        <v>57062309</v>
      </c>
      <c r="E65" s="29">
        <v>8646978</v>
      </c>
      <c r="F65" s="29">
        <v>0</v>
      </c>
      <c r="G65" s="29">
        <v>0</v>
      </c>
      <c r="H65" s="29">
        <v>974000</v>
      </c>
      <c r="I65" s="29">
        <v>398195</v>
      </c>
      <c r="J65" s="29">
        <v>3468046</v>
      </c>
      <c r="K65" s="29">
        <v>10570971</v>
      </c>
      <c r="L65" s="29">
        <v>20463251</v>
      </c>
      <c r="M65" s="29">
        <v>5589802</v>
      </c>
      <c r="N65" s="29">
        <v>9685375</v>
      </c>
      <c r="O65" s="33"/>
      <c r="P65" s="24">
        <f t="shared" si="0"/>
        <v>0</v>
      </c>
    </row>
    <row r="66" spans="2:16" ht="15.75" x14ac:dyDescent="0.25">
      <c r="B66" s="14" t="s">
        <v>110</v>
      </c>
      <c r="C66" s="29">
        <v>45297066</v>
      </c>
      <c r="D66" s="29">
        <v>9618611</v>
      </c>
      <c r="E66" s="29">
        <v>18407788</v>
      </c>
      <c r="F66" s="29">
        <v>0</v>
      </c>
      <c r="G66" s="29">
        <v>0</v>
      </c>
      <c r="H66" s="29">
        <v>14000</v>
      </c>
      <c r="I66" s="29">
        <v>37311</v>
      </c>
      <c r="J66" s="29">
        <v>358763</v>
      </c>
      <c r="K66" s="29">
        <v>2642743</v>
      </c>
      <c r="L66" s="29">
        <v>8974381</v>
      </c>
      <c r="M66" s="29">
        <v>1626738</v>
      </c>
      <c r="N66" s="29">
        <v>3616731</v>
      </c>
      <c r="O66" s="33"/>
      <c r="P66" s="24">
        <f t="shared" si="0"/>
        <v>0</v>
      </c>
    </row>
    <row r="67" spans="2:16" ht="15.75" x14ac:dyDescent="0.25">
      <c r="B67" s="14" t="s">
        <v>111</v>
      </c>
      <c r="C67" s="29">
        <v>91074411</v>
      </c>
      <c r="D67" s="29">
        <v>31111202</v>
      </c>
      <c r="E67" s="29">
        <v>15806052</v>
      </c>
      <c r="F67" s="29">
        <v>0</v>
      </c>
      <c r="G67" s="29">
        <v>0</v>
      </c>
      <c r="H67" s="29">
        <v>52000</v>
      </c>
      <c r="I67" s="29">
        <v>93432</v>
      </c>
      <c r="J67" s="29">
        <v>298970</v>
      </c>
      <c r="K67" s="29">
        <v>5615828</v>
      </c>
      <c r="L67" s="29">
        <v>28196679</v>
      </c>
      <c r="M67" s="29">
        <v>3592898</v>
      </c>
      <c r="N67" s="29">
        <v>6307350</v>
      </c>
      <c r="O67" s="33"/>
      <c r="P67" s="24">
        <f t="shared" si="0"/>
        <v>0</v>
      </c>
    </row>
    <row r="68" spans="2:16" ht="15.75" x14ac:dyDescent="0.25">
      <c r="B68" s="14" t="s">
        <v>112</v>
      </c>
      <c r="C68" s="29">
        <v>45963162</v>
      </c>
      <c r="D68" s="29">
        <v>6058843</v>
      </c>
      <c r="E68" s="29">
        <v>10040054</v>
      </c>
      <c r="F68" s="29">
        <v>0</v>
      </c>
      <c r="G68" s="29">
        <v>0</v>
      </c>
      <c r="H68" s="29">
        <v>21000</v>
      </c>
      <c r="I68" s="29">
        <v>93432</v>
      </c>
      <c r="J68" s="29">
        <v>1973199</v>
      </c>
      <c r="K68" s="29">
        <v>5615828</v>
      </c>
      <c r="L68" s="29">
        <v>14974355</v>
      </c>
      <c r="M68" s="29">
        <v>2697748</v>
      </c>
      <c r="N68" s="29">
        <v>4488703</v>
      </c>
      <c r="O68" s="33"/>
      <c r="P68" s="24">
        <f t="shared" si="0"/>
        <v>0</v>
      </c>
    </row>
    <row r="69" spans="2:16" ht="15.75" x14ac:dyDescent="0.25">
      <c r="B69" s="14" t="s">
        <v>113</v>
      </c>
      <c r="C69" s="29">
        <v>19807372</v>
      </c>
      <c r="D69" s="29">
        <v>1239432</v>
      </c>
      <c r="E69" s="29">
        <v>11890491</v>
      </c>
      <c r="F69" s="29">
        <v>0</v>
      </c>
      <c r="G69" s="29">
        <v>0</v>
      </c>
      <c r="H69" s="29">
        <v>1000</v>
      </c>
      <c r="I69" s="29">
        <v>77244</v>
      </c>
      <c r="J69" s="29">
        <v>0</v>
      </c>
      <c r="K69" s="29">
        <v>991029</v>
      </c>
      <c r="L69" s="29">
        <v>3086722</v>
      </c>
      <c r="M69" s="29">
        <v>670919</v>
      </c>
      <c r="N69" s="29">
        <v>1850535</v>
      </c>
      <c r="O69" s="33"/>
      <c r="P69" s="24">
        <f t="shared" si="0"/>
        <v>0</v>
      </c>
    </row>
    <row r="70" spans="2:16" ht="15.75" x14ac:dyDescent="0.25">
      <c r="B70" s="14" t="s">
        <v>114</v>
      </c>
      <c r="C70" s="29">
        <v>66199342</v>
      </c>
      <c r="D70" s="29">
        <v>14868855</v>
      </c>
      <c r="E70" s="29">
        <v>27145153</v>
      </c>
      <c r="F70" s="29">
        <v>0</v>
      </c>
      <c r="G70" s="29">
        <v>0</v>
      </c>
      <c r="H70" s="29">
        <v>11000</v>
      </c>
      <c r="I70" s="29">
        <v>46716</v>
      </c>
      <c r="J70" s="29">
        <v>119588</v>
      </c>
      <c r="K70" s="29">
        <v>4294457</v>
      </c>
      <c r="L70" s="29">
        <v>11424016</v>
      </c>
      <c r="M70" s="29">
        <v>3186659</v>
      </c>
      <c r="N70" s="29">
        <v>5102898</v>
      </c>
      <c r="O70" s="33"/>
      <c r="P70" s="24">
        <f t="shared" si="0"/>
        <v>0</v>
      </c>
    </row>
    <row r="71" spans="2:16" ht="15.75" x14ac:dyDescent="0.25">
      <c r="B71" s="14" t="s">
        <v>115</v>
      </c>
      <c r="C71" s="29">
        <v>21070664</v>
      </c>
      <c r="D71" s="29">
        <v>876614</v>
      </c>
      <c r="E71" s="29">
        <v>6464391</v>
      </c>
      <c r="F71" s="29">
        <v>0</v>
      </c>
      <c r="G71" s="29">
        <v>0</v>
      </c>
      <c r="H71" s="29">
        <v>84000</v>
      </c>
      <c r="I71" s="29">
        <v>62288</v>
      </c>
      <c r="J71" s="29">
        <v>478351</v>
      </c>
      <c r="K71" s="29">
        <v>2312400</v>
      </c>
      <c r="L71" s="29">
        <v>6465487</v>
      </c>
      <c r="M71" s="29">
        <v>1511548</v>
      </c>
      <c r="N71" s="29">
        <v>2815585</v>
      </c>
      <c r="O71" s="33"/>
      <c r="P71" s="24">
        <f t="shared" si="0"/>
        <v>0</v>
      </c>
    </row>
    <row r="72" spans="2:16" ht="15.75" x14ac:dyDescent="0.25">
      <c r="B72" s="14" t="s">
        <v>116</v>
      </c>
      <c r="C72" s="29">
        <v>51584847</v>
      </c>
      <c r="D72" s="29">
        <v>528646</v>
      </c>
      <c r="E72" s="29">
        <v>10351377</v>
      </c>
      <c r="F72" s="29">
        <v>59670</v>
      </c>
      <c r="G72" s="29">
        <v>0</v>
      </c>
      <c r="H72" s="29">
        <v>51000</v>
      </c>
      <c r="I72" s="29">
        <v>342583</v>
      </c>
      <c r="J72" s="29">
        <v>298970</v>
      </c>
      <c r="K72" s="29">
        <v>19490228</v>
      </c>
      <c r="L72" s="29">
        <v>9798357</v>
      </c>
      <c r="M72" s="29">
        <v>5480760</v>
      </c>
      <c r="N72" s="29">
        <v>5183256</v>
      </c>
      <c r="O72" s="33"/>
      <c r="P72" s="24">
        <f t="shared" si="0"/>
        <v>0</v>
      </c>
    </row>
    <row r="73" spans="2:16" ht="15.75" x14ac:dyDescent="0.25">
      <c r="B73" s="14" t="s">
        <v>117</v>
      </c>
      <c r="C73" s="29">
        <v>86335763</v>
      </c>
      <c r="D73" s="29">
        <v>5523444</v>
      </c>
      <c r="E73" s="29">
        <v>15504916</v>
      </c>
      <c r="F73" s="29">
        <v>0</v>
      </c>
      <c r="G73" s="29">
        <v>16515</v>
      </c>
      <c r="H73" s="29">
        <v>17000</v>
      </c>
      <c r="I73" s="29">
        <v>551626</v>
      </c>
      <c r="J73" s="29">
        <v>2511344</v>
      </c>
      <c r="K73" s="29">
        <v>19159886</v>
      </c>
      <c r="L73" s="29">
        <v>29261809</v>
      </c>
      <c r="M73" s="29">
        <v>6676664</v>
      </c>
      <c r="N73" s="29">
        <v>7112559</v>
      </c>
      <c r="O73" s="33"/>
      <c r="P73" s="24">
        <f t="shared" si="0"/>
        <v>0</v>
      </c>
    </row>
    <row r="74" spans="2:16" ht="15.75" x14ac:dyDescent="0.25">
      <c r="B74" s="14" t="s">
        <v>118</v>
      </c>
      <c r="C74" s="29">
        <v>28279640</v>
      </c>
      <c r="D74" s="29">
        <v>1575555</v>
      </c>
      <c r="E74" s="29">
        <v>8275939</v>
      </c>
      <c r="F74" s="29">
        <v>0</v>
      </c>
      <c r="G74" s="29">
        <v>0</v>
      </c>
      <c r="H74" s="29">
        <v>1827000</v>
      </c>
      <c r="I74" s="29">
        <v>102221</v>
      </c>
      <c r="J74" s="29">
        <v>239176</v>
      </c>
      <c r="K74" s="29">
        <v>2973086</v>
      </c>
      <c r="L74" s="29">
        <v>8116048</v>
      </c>
      <c r="M74" s="29">
        <v>1646961</v>
      </c>
      <c r="N74" s="29">
        <v>3523654</v>
      </c>
      <c r="O74" s="33"/>
      <c r="P74" s="24">
        <f t="shared" si="0"/>
        <v>0</v>
      </c>
    </row>
    <row r="75" spans="2:16" ht="15.75" x14ac:dyDescent="0.25">
      <c r="B75" s="14" t="s">
        <v>119</v>
      </c>
      <c r="C75" s="29">
        <v>98064664</v>
      </c>
      <c r="D75" s="29">
        <v>18105125</v>
      </c>
      <c r="E75" s="29">
        <v>28851273</v>
      </c>
      <c r="F75" s="29">
        <v>0</v>
      </c>
      <c r="G75" s="29">
        <v>0</v>
      </c>
      <c r="H75" s="29">
        <v>12923000</v>
      </c>
      <c r="I75" s="29">
        <v>77860</v>
      </c>
      <c r="J75" s="29">
        <v>896909</v>
      </c>
      <c r="K75" s="29">
        <v>7267543</v>
      </c>
      <c r="L75" s="29">
        <v>19998467</v>
      </c>
      <c r="M75" s="29">
        <v>4583017</v>
      </c>
      <c r="N75" s="29">
        <v>5361470</v>
      </c>
      <c r="O75" s="33"/>
      <c r="P75" s="24">
        <f t="shared" si="0"/>
        <v>0</v>
      </c>
    </row>
    <row r="76" spans="2:16" ht="15.75" x14ac:dyDescent="0.25">
      <c r="B76" s="14" t="s">
        <v>120</v>
      </c>
      <c r="C76" s="29">
        <v>1437498688</v>
      </c>
      <c r="D76" s="29">
        <v>74614496</v>
      </c>
      <c r="E76" s="29">
        <v>9924247</v>
      </c>
      <c r="F76" s="29">
        <v>232399930</v>
      </c>
      <c r="G76" s="29">
        <v>11279811</v>
      </c>
      <c r="H76" s="29">
        <v>185713000</v>
      </c>
      <c r="I76" s="29">
        <v>14811157</v>
      </c>
      <c r="J76" s="29">
        <v>62006275</v>
      </c>
      <c r="K76" s="29">
        <v>225954515</v>
      </c>
      <c r="L76" s="29">
        <v>390795108</v>
      </c>
      <c r="M76" s="29">
        <v>82398220</v>
      </c>
      <c r="N76" s="29">
        <v>147601929</v>
      </c>
      <c r="O76" s="33"/>
      <c r="P76" s="24">
        <f t="shared" ref="P76:P135" si="1">SUM(D76:N76)-C76</f>
        <v>0</v>
      </c>
    </row>
    <row r="77" spans="2:16" ht="15.75" x14ac:dyDescent="0.25">
      <c r="B77" s="14" t="s">
        <v>121</v>
      </c>
      <c r="C77" s="29">
        <v>216890362</v>
      </c>
      <c r="D77" s="29">
        <v>668023</v>
      </c>
      <c r="E77" s="29">
        <v>3929521</v>
      </c>
      <c r="F77" s="29">
        <v>0</v>
      </c>
      <c r="G77" s="29">
        <v>0</v>
      </c>
      <c r="H77" s="29">
        <v>129580000</v>
      </c>
      <c r="I77" s="29">
        <v>330223</v>
      </c>
      <c r="J77" s="29">
        <v>1136084</v>
      </c>
      <c r="K77" s="29">
        <v>7597886</v>
      </c>
      <c r="L77" s="29">
        <v>19307542</v>
      </c>
      <c r="M77" s="29">
        <v>3096062</v>
      </c>
      <c r="N77" s="29">
        <v>51245021</v>
      </c>
      <c r="O77" s="33"/>
      <c r="P77" s="24">
        <f t="shared" si="1"/>
        <v>0</v>
      </c>
    </row>
    <row r="78" spans="2:16" ht="15.75" x14ac:dyDescent="0.25">
      <c r="B78" s="14" t="s">
        <v>122</v>
      </c>
      <c r="C78" s="29">
        <v>77374741</v>
      </c>
      <c r="D78" s="29">
        <v>17779996</v>
      </c>
      <c r="E78" s="29">
        <v>18194281</v>
      </c>
      <c r="F78" s="29">
        <v>0</v>
      </c>
      <c r="G78" s="29">
        <v>0</v>
      </c>
      <c r="H78" s="29">
        <v>17000</v>
      </c>
      <c r="I78" s="29">
        <v>167746</v>
      </c>
      <c r="J78" s="29">
        <v>657733</v>
      </c>
      <c r="K78" s="29">
        <v>7597886</v>
      </c>
      <c r="L78" s="29">
        <v>21666354</v>
      </c>
      <c r="M78" s="29">
        <v>3063542</v>
      </c>
      <c r="N78" s="29">
        <v>8230203</v>
      </c>
      <c r="O78" s="33"/>
      <c r="P78" s="24">
        <f t="shared" si="1"/>
        <v>0</v>
      </c>
    </row>
    <row r="79" spans="2:16" ht="15.75" x14ac:dyDescent="0.25">
      <c r="B79" s="14" t="s">
        <v>123</v>
      </c>
      <c r="C79" s="29">
        <v>163025661</v>
      </c>
      <c r="D79" s="29">
        <v>49235666</v>
      </c>
      <c r="E79" s="29">
        <v>42805319</v>
      </c>
      <c r="F79" s="29">
        <v>0</v>
      </c>
      <c r="G79" s="29">
        <v>0</v>
      </c>
      <c r="H79" s="29">
        <v>8581000</v>
      </c>
      <c r="I79" s="29">
        <v>244991</v>
      </c>
      <c r="J79" s="29">
        <v>179382</v>
      </c>
      <c r="K79" s="29">
        <v>10901314</v>
      </c>
      <c r="L79" s="29">
        <v>35912721</v>
      </c>
      <c r="M79" s="29">
        <v>5219637</v>
      </c>
      <c r="N79" s="29">
        <v>9945631</v>
      </c>
      <c r="O79" s="33"/>
      <c r="P79" s="24">
        <f t="shared" si="1"/>
        <v>0</v>
      </c>
    </row>
    <row r="80" spans="2:16" ht="15.75" x14ac:dyDescent="0.25">
      <c r="B80" s="14" t="s">
        <v>124</v>
      </c>
      <c r="C80" s="29">
        <v>77998360</v>
      </c>
      <c r="D80" s="29">
        <v>22521257</v>
      </c>
      <c r="E80" s="29">
        <v>17262465</v>
      </c>
      <c r="F80" s="29">
        <v>0</v>
      </c>
      <c r="G80" s="29">
        <v>0</v>
      </c>
      <c r="H80" s="29">
        <v>12000</v>
      </c>
      <c r="I80" s="29">
        <v>262876</v>
      </c>
      <c r="J80" s="29">
        <v>478351</v>
      </c>
      <c r="K80" s="29">
        <v>5285486</v>
      </c>
      <c r="L80" s="29">
        <v>21031209</v>
      </c>
      <c r="M80" s="29">
        <v>3362518</v>
      </c>
      <c r="N80" s="29">
        <v>7782198</v>
      </c>
      <c r="O80" s="33"/>
      <c r="P80" s="24">
        <f t="shared" si="1"/>
        <v>0</v>
      </c>
    </row>
    <row r="81" spans="2:16" ht="15.75" x14ac:dyDescent="0.25">
      <c r="B81" s="14" t="s">
        <v>125</v>
      </c>
      <c r="C81" s="29">
        <v>76224425</v>
      </c>
      <c r="D81" s="29">
        <v>19474769</v>
      </c>
      <c r="E81" s="29">
        <v>25064487</v>
      </c>
      <c r="F81" s="29">
        <v>687</v>
      </c>
      <c r="G81" s="29">
        <v>0</v>
      </c>
      <c r="H81" s="29">
        <v>24000</v>
      </c>
      <c r="I81" s="29">
        <v>46716</v>
      </c>
      <c r="J81" s="29">
        <v>119588</v>
      </c>
      <c r="K81" s="29">
        <v>5285486</v>
      </c>
      <c r="L81" s="29">
        <v>19755850</v>
      </c>
      <c r="M81" s="29">
        <v>2847237</v>
      </c>
      <c r="N81" s="29">
        <v>3605605</v>
      </c>
      <c r="O81" s="33"/>
      <c r="P81" s="24">
        <f t="shared" si="1"/>
        <v>0</v>
      </c>
    </row>
    <row r="82" spans="2:16" ht="15.75" x14ac:dyDescent="0.25">
      <c r="B82" s="14" t="s">
        <v>126</v>
      </c>
      <c r="C82" s="29">
        <v>52115290</v>
      </c>
      <c r="D82" s="29">
        <v>19953444</v>
      </c>
      <c r="E82" s="29">
        <v>11490931</v>
      </c>
      <c r="F82" s="29">
        <v>0</v>
      </c>
      <c r="G82" s="29">
        <v>0</v>
      </c>
      <c r="H82" s="29">
        <v>794000</v>
      </c>
      <c r="I82" s="29">
        <v>46716</v>
      </c>
      <c r="J82" s="29">
        <v>478351</v>
      </c>
      <c r="K82" s="29">
        <v>3303429</v>
      </c>
      <c r="L82" s="29">
        <v>11868344</v>
      </c>
      <c r="M82" s="29">
        <v>1721705</v>
      </c>
      <c r="N82" s="29">
        <v>2458370</v>
      </c>
      <c r="O82" s="33"/>
      <c r="P82" s="24">
        <f t="shared" si="1"/>
        <v>0</v>
      </c>
    </row>
    <row r="83" spans="2:16" ht="15.75" x14ac:dyDescent="0.25">
      <c r="B83" s="14" t="s">
        <v>127</v>
      </c>
      <c r="C83" s="29">
        <v>180335242</v>
      </c>
      <c r="D83" s="29">
        <v>17189721</v>
      </c>
      <c r="E83" s="29">
        <v>29017361</v>
      </c>
      <c r="F83" s="29">
        <v>0</v>
      </c>
      <c r="G83" s="29">
        <v>9975118</v>
      </c>
      <c r="H83" s="29">
        <v>60042000</v>
      </c>
      <c r="I83" s="29">
        <v>496071</v>
      </c>
      <c r="J83" s="29">
        <v>4245367</v>
      </c>
      <c r="K83" s="29">
        <v>7928228</v>
      </c>
      <c r="L83" s="29">
        <f>42749919-900</f>
        <v>42749019</v>
      </c>
      <c r="M83" s="29">
        <v>3239401</v>
      </c>
      <c r="N83" s="29">
        <v>5452956</v>
      </c>
      <c r="O83" s="33"/>
      <c r="P83" s="26">
        <f t="shared" si="1"/>
        <v>0</v>
      </c>
    </row>
    <row r="84" spans="2:16" ht="15.75" x14ac:dyDescent="0.25">
      <c r="B84" s="14" t="s">
        <v>128</v>
      </c>
      <c r="C84" s="29">
        <v>233319718</v>
      </c>
      <c r="D84" s="29">
        <v>31794174</v>
      </c>
      <c r="E84" s="29">
        <v>18876443</v>
      </c>
      <c r="F84" s="29">
        <v>0</v>
      </c>
      <c r="G84" s="29">
        <v>0</v>
      </c>
      <c r="H84" s="29">
        <v>27634000</v>
      </c>
      <c r="I84" s="29">
        <v>2167718</v>
      </c>
      <c r="J84" s="29">
        <v>4903100</v>
      </c>
      <c r="K84" s="29">
        <v>32373600</v>
      </c>
      <c r="L84" s="29">
        <v>64908605</v>
      </c>
      <c r="M84" s="29">
        <v>16052854</v>
      </c>
      <c r="N84" s="29">
        <v>34609224</v>
      </c>
      <c r="O84" s="33"/>
      <c r="P84" s="24">
        <f t="shared" si="1"/>
        <v>0</v>
      </c>
    </row>
    <row r="85" spans="2:16" ht="15.75" x14ac:dyDescent="0.25">
      <c r="B85" s="14" t="s">
        <v>129</v>
      </c>
      <c r="C85" s="29">
        <v>1699105463</v>
      </c>
      <c r="D85" s="29">
        <v>38175931</v>
      </c>
      <c r="E85" s="29">
        <v>5389565</v>
      </c>
      <c r="F85" s="29">
        <v>0</v>
      </c>
      <c r="G85" s="29">
        <v>478938</v>
      </c>
      <c r="H85" s="29">
        <v>260521000</v>
      </c>
      <c r="I85" s="29">
        <v>8197744</v>
      </c>
      <c r="J85" s="29">
        <v>23140240</v>
      </c>
      <c r="K85" s="29">
        <v>163519715</v>
      </c>
      <c r="L85" s="29">
        <v>426616079</v>
      </c>
      <c r="M85" s="29">
        <v>107707308</v>
      </c>
      <c r="N85" s="29">
        <v>665358943</v>
      </c>
      <c r="O85" s="33"/>
      <c r="P85" s="24">
        <f t="shared" si="1"/>
        <v>0</v>
      </c>
    </row>
    <row r="86" spans="2:16" ht="15.75" x14ac:dyDescent="0.25">
      <c r="B86" s="14" t="s">
        <v>130</v>
      </c>
      <c r="C86" s="29">
        <v>57233446</v>
      </c>
      <c r="D86" s="29">
        <v>11104543</v>
      </c>
      <c r="E86" s="29">
        <v>20628839</v>
      </c>
      <c r="F86" s="29">
        <v>0</v>
      </c>
      <c r="G86" s="29">
        <v>0</v>
      </c>
      <c r="H86" s="29">
        <v>4000</v>
      </c>
      <c r="I86" s="29">
        <v>110964</v>
      </c>
      <c r="J86" s="29">
        <v>418557</v>
      </c>
      <c r="K86" s="29">
        <v>4624800</v>
      </c>
      <c r="L86" s="29">
        <v>13260186</v>
      </c>
      <c r="M86" s="29">
        <v>2406698</v>
      </c>
      <c r="N86" s="29">
        <v>4674859</v>
      </c>
      <c r="O86" s="33"/>
      <c r="P86" s="24">
        <f t="shared" si="1"/>
        <v>0</v>
      </c>
    </row>
    <row r="87" spans="2:16" ht="15.75" x14ac:dyDescent="0.25">
      <c r="B87" s="14" t="s">
        <v>131</v>
      </c>
      <c r="C87" s="29">
        <v>77002331</v>
      </c>
      <c r="D87" s="29">
        <v>5356487</v>
      </c>
      <c r="E87" s="29">
        <v>18200564</v>
      </c>
      <c r="F87" s="29">
        <v>0</v>
      </c>
      <c r="G87" s="29">
        <v>0</v>
      </c>
      <c r="H87" s="29">
        <v>5767000</v>
      </c>
      <c r="I87" s="29">
        <v>271952</v>
      </c>
      <c r="J87" s="29">
        <v>239176</v>
      </c>
      <c r="K87" s="29">
        <v>9249600</v>
      </c>
      <c r="L87" s="29">
        <v>25378032</v>
      </c>
      <c r="M87" s="29">
        <v>3829427</v>
      </c>
      <c r="N87" s="29">
        <v>8710093</v>
      </c>
      <c r="O87" s="33"/>
      <c r="P87" s="24">
        <f t="shared" si="1"/>
        <v>0</v>
      </c>
    </row>
    <row r="88" spans="2:16" ht="15.75" x14ac:dyDescent="0.25">
      <c r="B88" s="14" t="s">
        <v>132</v>
      </c>
      <c r="C88" s="29">
        <v>67327265</v>
      </c>
      <c r="D88" s="29">
        <v>11146332</v>
      </c>
      <c r="E88" s="29">
        <v>15933571</v>
      </c>
      <c r="F88" s="29">
        <v>0</v>
      </c>
      <c r="G88" s="29">
        <v>0</v>
      </c>
      <c r="H88" s="29">
        <v>605000</v>
      </c>
      <c r="I88" s="29">
        <v>109004</v>
      </c>
      <c r="J88" s="29">
        <v>1315466</v>
      </c>
      <c r="K88" s="29">
        <v>6937200</v>
      </c>
      <c r="L88" s="29">
        <v>22137981</v>
      </c>
      <c r="M88" s="29">
        <v>3782833</v>
      </c>
      <c r="N88" s="29">
        <v>5359878</v>
      </c>
      <c r="O88" s="33"/>
      <c r="P88" s="24">
        <f t="shared" si="1"/>
        <v>0</v>
      </c>
    </row>
    <row r="89" spans="2:16" ht="15.75" x14ac:dyDescent="0.25">
      <c r="B89" s="14" t="s">
        <v>133</v>
      </c>
      <c r="C89" s="29">
        <v>165277079</v>
      </c>
      <c r="D89" s="29">
        <v>24653423</v>
      </c>
      <c r="E89" s="29">
        <v>39883559</v>
      </c>
      <c r="F89" s="29">
        <v>0</v>
      </c>
      <c r="G89" s="29">
        <v>0</v>
      </c>
      <c r="H89" s="29">
        <v>14499000</v>
      </c>
      <c r="I89" s="29">
        <v>289392</v>
      </c>
      <c r="J89" s="29">
        <v>1255672</v>
      </c>
      <c r="K89" s="29">
        <v>14535086</v>
      </c>
      <c r="L89" s="29">
        <v>48278302</v>
      </c>
      <c r="M89" s="29">
        <v>7971907</v>
      </c>
      <c r="N89" s="29">
        <v>13910738</v>
      </c>
      <c r="O89" s="33"/>
      <c r="P89" s="24">
        <f t="shared" si="1"/>
        <v>0</v>
      </c>
    </row>
    <row r="90" spans="2:16" ht="15.75" x14ac:dyDescent="0.25">
      <c r="B90" s="47" t="s">
        <v>134</v>
      </c>
      <c r="C90" s="29">
        <v>251143580</v>
      </c>
      <c r="D90" s="29">
        <v>100734208</v>
      </c>
      <c r="E90" s="29">
        <v>22603305</v>
      </c>
      <c r="F90" s="29">
        <v>46353279</v>
      </c>
      <c r="G90" s="29">
        <v>495453</v>
      </c>
      <c r="H90" s="29">
        <v>14139000</v>
      </c>
      <c r="I90" s="29">
        <v>93432</v>
      </c>
      <c r="J90" s="29">
        <v>2690726</v>
      </c>
      <c r="K90" s="29">
        <v>9579943</v>
      </c>
      <c r="L90" s="29">
        <v>45120226</v>
      </c>
      <c r="M90" s="29">
        <v>3176955</v>
      </c>
      <c r="N90" s="29">
        <v>6157053</v>
      </c>
      <c r="O90" s="33"/>
      <c r="P90" s="24">
        <f t="shared" si="1"/>
        <v>0</v>
      </c>
    </row>
    <row r="91" spans="2:16" ht="15.75" x14ac:dyDescent="0.25">
      <c r="B91" s="47" t="s">
        <v>135</v>
      </c>
      <c r="C91" s="29">
        <v>87496039</v>
      </c>
      <c r="D91" s="29">
        <v>3455574</v>
      </c>
      <c r="E91" s="29">
        <v>14910196</v>
      </c>
      <c r="F91" s="29">
        <v>0</v>
      </c>
      <c r="G91" s="29">
        <v>0</v>
      </c>
      <c r="H91" s="29">
        <v>9058000</v>
      </c>
      <c r="I91" s="29">
        <v>349397</v>
      </c>
      <c r="J91" s="29">
        <v>1853611</v>
      </c>
      <c r="K91" s="29">
        <v>11231657</v>
      </c>
      <c r="L91" s="29">
        <v>32218636</v>
      </c>
      <c r="M91" s="29">
        <v>4785248</v>
      </c>
      <c r="N91" s="29">
        <v>9633720</v>
      </c>
      <c r="O91" s="33"/>
      <c r="P91" s="24">
        <f t="shared" si="1"/>
        <v>0</v>
      </c>
    </row>
    <row r="92" spans="2:16" ht="15.75" x14ac:dyDescent="0.25">
      <c r="B92" s="47" t="s">
        <v>136</v>
      </c>
      <c r="C92" s="29">
        <v>183327292</v>
      </c>
      <c r="D92" s="29">
        <v>7516763</v>
      </c>
      <c r="E92" s="29">
        <v>7754446</v>
      </c>
      <c r="F92" s="29">
        <v>0</v>
      </c>
      <c r="G92" s="29">
        <v>148636</v>
      </c>
      <c r="H92" s="29">
        <v>67498000</v>
      </c>
      <c r="I92" s="29">
        <v>2334267</v>
      </c>
      <c r="J92" s="29">
        <v>6517535</v>
      </c>
      <c r="K92" s="29">
        <v>25766743</v>
      </c>
      <c r="L92" s="29">
        <v>43773754</v>
      </c>
      <c r="M92" s="29">
        <v>6626514</v>
      </c>
      <c r="N92" s="29">
        <v>15390634</v>
      </c>
      <c r="O92" s="33"/>
      <c r="P92" s="24">
        <f t="shared" si="1"/>
        <v>0</v>
      </c>
    </row>
    <row r="93" spans="2:16" ht="15.75" x14ac:dyDescent="0.25">
      <c r="B93" s="47" t="s">
        <v>137</v>
      </c>
      <c r="C93" s="29">
        <v>115206145</v>
      </c>
      <c r="D93" s="29">
        <v>3439167</v>
      </c>
      <c r="E93" s="29">
        <v>19509169</v>
      </c>
      <c r="F93" s="29">
        <v>1376</v>
      </c>
      <c r="G93" s="29">
        <v>710149</v>
      </c>
      <c r="H93" s="29">
        <v>53359000</v>
      </c>
      <c r="I93" s="29">
        <v>267346</v>
      </c>
      <c r="J93" s="29">
        <v>538145</v>
      </c>
      <c r="K93" s="29">
        <v>5615828</v>
      </c>
      <c r="L93" s="29">
        <v>21511989</v>
      </c>
      <c r="M93" s="29">
        <v>2594855</v>
      </c>
      <c r="N93" s="29">
        <v>7659121</v>
      </c>
      <c r="O93" s="33"/>
      <c r="P93" s="24">
        <f t="shared" si="1"/>
        <v>0</v>
      </c>
    </row>
    <row r="94" spans="2:16" ht="15.75" x14ac:dyDescent="0.25">
      <c r="B94" s="47" t="s">
        <v>138</v>
      </c>
      <c r="C94" s="29">
        <v>39972496</v>
      </c>
      <c r="D94" s="29">
        <v>4194346</v>
      </c>
      <c r="E94" s="29">
        <v>13101840</v>
      </c>
      <c r="F94" s="29">
        <v>0</v>
      </c>
      <c r="G94" s="29">
        <v>0</v>
      </c>
      <c r="H94" s="29">
        <v>2000</v>
      </c>
      <c r="I94" s="29">
        <v>530996</v>
      </c>
      <c r="J94" s="29">
        <v>179382</v>
      </c>
      <c r="K94" s="29">
        <v>4955143</v>
      </c>
      <c r="L94" s="29">
        <v>10220033</v>
      </c>
      <c r="M94" s="29">
        <v>2481442</v>
      </c>
      <c r="N94" s="29">
        <v>4307314</v>
      </c>
      <c r="O94" s="33"/>
      <c r="P94" s="24">
        <f t="shared" si="1"/>
        <v>0</v>
      </c>
    </row>
    <row r="95" spans="2:16" ht="15.75" x14ac:dyDescent="0.25">
      <c r="B95" s="14" t="s">
        <v>139</v>
      </c>
      <c r="C95" s="29">
        <v>29478261</v>
      </c>
      <c r="D95" s="29">
        <v>796581</v>
      </c>
      <c r="E95" s="29">
        <v>8848612</v>
      </c>
      <c r="F95" s="29">
        <v>0</v>
      </c>
      <c r="G95" s="29">
        <v>0</v>
      </c>
      <c r="H95" s="29">
        <v>108000</v>
      </c>
      <c r="I95" s="29">
        <v>124576</v>
      </c>
      <c r="J95" s="29">
        <v>2690726</v>
      </c>
      <c r="K95" s="29">
        <v>4294457</v>
      </c>
      <c r="L95" s="29">
        <v>7011575</v>
      </c>
      <c r="M95" s="29">
        <v>2168392</v>
      </c>
      <c r="N95" s="29">
        <v>3435342</v>
      </c>
      <c r="O95" s="33"/>
      <c r="P95" s="24">
        <f t="shared" si="1"/>
        <v>0</v>
      </c>
    </row>
    <row r="96" spans="2:16" ht="15.75" x14ac:dyDescent="0.25">
      <c r="B96" s="14" t="s">
        <v>140</v>
      </c>
      <c r="C96" s="29">
        <v>61364665</v>
      </c>
      <c r="D96" s="29">
        <v>5098622</v>
      </c>
      <c r="E96" s="29">
        <v>16639943</v>
      </c>
      <c r="F96" s="29">
        <v>0</v>
      </c>
      <c r="G96" s="29">
        <v>0</v>
      </c>
      <c r="H96" s="29">
        <v>12916000</v>
      </c>
      <c r="I96" s="29">
        <v>124576</v>
      </c>
      <c r="J96" s="29">
        <v>3647428</v>
      </c>
      <c r="K96" s="29">
        <v>4294457</v>
      </c>
      <c r="L96" s="29">
        <v>12907980</v>
      </c>
      <c r="M96" s="29">
        <v>1782375</v>
      </c>
      <c r="N96" s="29">
        <v>3953284</v>
      </c>
      <c r="O96" s="33"/>
      <c r="P96" s="24">
        <f t="shared" si="1"/>
        <v>0</v>
      </c>
    </row>
    <row r="97" spans="2:16" ht="15.75" x14ac:dyDescent="0.25">
      <c r="B97" s="14" t="s">
        <v>141</v>
      </c>
      <c r="C97" s="29">
        <v>188299818</v>
      </c>
      <c r="D97" s="29">
        <v>32099481</v>
      </c>
      <c r="E97" s="29">
        <v>10929981</v>
      </c>
      <c r="F97" s="29">
        <v>0</v>
      </c>
      <c r="G97" s="29">
        <v>0</v>
      </c>
      <c r="H97" s="29">
        <v>53546000</v>
      </c>
      <c r="I97" s="29">
        <v>724176</v>
      </c>
      <c r="J97" s="29">
        <v>538145</v>
      </c>
      <c r="K97" s="29">
        <v>16847486</v>
      </c>
      <c r="L97" s="29">
        <v>37763471</v>
      </c>
      <c r="M97" s="29">
        <v>7658856</v>
      </c>
      <c r="N97" s="29">
        <v>28192222</v>
      </c>
      <c r="O97" s="33"/>
      <c r="P97" s="24">
        <f t="shared" si="1"/>
        <v>0</v>
      </c>
    </row>
    <row r="98" spans="2:16" ht="15.75" x14ac:dyDescent="0.25">
      <c r="B98" s="14" t="s">
        <v>142</v>
      </c>
      <c r="C98" s="29">
        <v>44248326</v>
      </c>
      <c r="D98" s="29">
        <v>2189856</v>
      </c>
      <c r="E98" s="29">
        <v>13367566</v>
      </c>
      <c r="F98" s="29">
        <v>0</v>
      </c>
      <c r="G98" s="29">
        <v>0</v>
      </c>
      <c r="H98" s="29">
        <v>3021000</v>
      </c>
      <c r="I98" s="29">
        <v>172272</v>
      </c>
      <c r="J98" s="29">
        <v>777321</v>
      </c>
      <c r="K98" s="29">
        <v>4955143</v>
      </c>
      <c r="L98" s="29">
        <v>13790644</v>
      </c>
      <c r="M98" s="29">
        <v>2277433</v>
      </c>
      <c r="N98" s="29">
        <v>3697091</v>
      </c>
      <c r="O98" s="33"/>
      <c r="P98" s="24">
        <f t="shared" si="1"/>
        <v>0</v>
      </c>
    </row>
    <row r="99" spans="2:16" ht="15.75" x14ac:dyDescent="0.25">
      <c r="B99" s="14" t="s">
        <v>143</v>
      </c>
      <c r="C99" s="29">
        <v>46379698</v>
      </c>
      <c r="D99" s="29">
        <v>4781786</v>
      </c>
      <c r="E99" s="29">
        <v>12702512</v>
      </c>
      <c r="F99" s="29">
        <v>0</v>
      </c>
      <c r="G99" s="29">
        <v>0</v>
      </c>
      <c r="H99" s="29">
        <v>4833000</v>
      </c>
      <c r="I99" s="29">
        <v>77860</v>
      </c>
      <c r="J99" s="29">
        <v>478351</v>
      </c>
      <c r="K99" s="29">
        <v>4294457</v>
      </c>
      <c r="L99" s="29">
        <v>12686580</v>
      </c>
      <c r="M99" s="29">
        <v>2562334</v>
      </c>
      <c r="N99" s="29">
        <v>3962818</v>
      </c>
      <c r="O99" s="33"/>
      <c r="P99" s="24">
        <f t="shared" si="1"/>
        <v>0</v>
      </c>
    </row>
    <row r="100" spans="2:16" ht="15.75" x14ac:dyDescent="0.25">
      <c r="B100" s="14" t="s">
        <v>144</v>
      </c>
      <c r="C100" s="29">
        <v>266878768</v>
      </c>
      <c r="D100" s="29">
        <v>47659774</v>
      </c>
      <c r="E100" s="29">
        <v>17932120</v>
      </c>
      <c r="F100" s="29">
        <v>0</v>
      </c>
      <c r="G100" s="29">
        <v>809240</v>
      </c>
      <c r="H100" s="29">
        <v>1809000</v>
      </c>
      <c r="I100" s="29">
        <v>1050086</v>
      </c>
      <c r="J100" s="29">
        <v>4663924</v>
      </c>
      <c r="K100" s="29">
        <v>32373600</v>
      </c>
      <c r="L100" s="29">
        <v>80445264</v>
      </c>
      <c r="M100" s="29">
        <v>12411583</v>
      </c>
      <c r="N100" s="29">
        <v>67724177</v>
      </c>
      <c r="O100" s="33"/>
      <c r="P100" s="24">
        <f t="shared" si="1"/>
        <v>0</v>
      </c>
    </row>
    <row r="101" spans="2:16" ht="15.75" x14ac:dyDescent="0.25">
      <c r="B101" s="14" t="s">
        <v>145</v>
      </c>
      <c r="C101" s="29">
        <v>167585308</v>
      </c>
      <c r="D101" s="29">
        <v>28082489</v>
      </c>
      <c r="E101" s="29">
        <v>32792826</v>
      </c>
      <c r="F101" s="29">
        <v>0</v>
      </c>
      <c r="G101" s="29">
        <v>0</v>
      </c>
      <c r="H101" s="29">
        <v>14262000</v>
      </c>
      <c r="I101" s="29">
        <v>482944</v>
      </c>
      <c r="J101" s="29">
        <v>837115</v>
      </c>
      <c r="K101" s="29">
        <v>15856457</v>
      </c>
      <c r="L101" s="29">
        <v>53754434</v>
      </c>
      <c r="M101" s="29">
        <v>8568080</v>
      </c>
      <c r="N101" s="29">
        <v>12948963</v>
      </c>
      <c r="O101" s="33"/>
      <c r="P101" s="24">
        <f t="shared" si="1"/>
        <v>0</v>
      </c>
    </row>
    <row r="102" spans="2:16" ht="15.75" x14ac:dyDescent="0.25">
      <c r="B102" s="14" t="s">
        <v>146</v>
      </c>
      <c r="C102" s="29">
        <v>559185043</v>
      </c>
      <c r="D102" s="29">
        <v>16530123</v>
      </c>
      <c r="E102" s="29">
        <v>41842548</v>
      </c>
      <c r="F102" s="29">
        <v>0</v>
      </c>
      <c r="G102" s="29">
        <v>78727466</v>
      </c>
      <c r="H102" s="29">
        <v>196562000</v>
      </c>
      <c r="I102" s="29">
        <v>9352537</v>
      </c>
      <c r="J102" s="29">
        <v>5680421</v>
      </c>
      <c r="K102" s="29">
        <v>40962514</v>
      </c>
      <c r="L102" s="29">
        <v>125656359</v>
      </c>
      <c r="M102" s="29">
        <v>15082959</v>
      </c>
      <c r="N102" s="29">
        <v>28788116</v>
      </c>
      <c r="O102" s="33"/>
      <c r="P102" s="24">
        <f t="shared" si="1"/>
        <v>0</v>
      </c>
    </row>
    <row r="103" spans="2:16" ht="15.75" x14ac:dyDescent="0.25">
      <c r="B103" s="14" t="s">
        <v>147</v>
      </c>
      <c r="C103" s="29">
        <v>114814821</v>
      </c>
      <c r="D103" s="29">
        <v>45073588</v>
      </c>
      <c r="E103" s="29">
        <v>20228954</v>
      </c>
      <c r="F103" s="29">
        <v>0</v>
      </c>
      <c r="G103" s="29">
        <v>231211</v>
      </c>
      <c r="H103" s="29">
        <v>22000</v>
      </c>
      <c r="I103" s="29">
        <v>189486</v>
      </c>
      <c r="J103" s="29">
        <v>1016496</v>
      </c>
      <c r="K103" s="29">
        <v>9579943</v>
      </c>
      <c r="L103" s="29">
        <v>27457644</v>
      </c>
      <c r="M103" s="29">
        <v>3782833</v>
      </c>
      <c r="N103" s="29">
        <v>7232666</v>
      </c>
      <c r="O103" s="33"/>
      <c r="P103" s="24">
        <f t="shared" si="1"/>
        <v>0</v>
      </c>
    </row>
    <row r="104" spans="2:16" ht="15.75" x14ac:dyDescent="0.25">
      <c r="B104" s="14" t="s">
        <v>148</v>
      </c>
      <c r="C104" s="29">
        <v>162238880</v>
      </c>
      <c r="D104" s="29">
        <v>47762957</v>
      </c>
      <c r="E104" s="29">
        <v>31258594</v>
      </c>
      <c r="F104" s="29">
        <v>0</v>
      </c>
      <c r="G104" s="29">
        <v>0</v>
      </c>
      <c r="H104" s="29">
        <v>150000</v>
      </c>
      <c r="I104" s="29">
        <v>333592</v>
      </c>
      <c r="J104" s="29">
        <v>2391756</v>
      </c>
      <c r="K104" s="29">
        <v>17177828</v>
      </c>
      <c r="L104" s="29">
        <v>37150700</v>
      </c>
      <c r="M104" s="29">
        <v>9450934</v>
      </c>
      <c r="N104" s="29">
        <v>16562519</v>
      </c>
      <c r="O104" s="33"/>
      <c r="P104" s="24">
        <f t="shared" si="1"/>
        <v>0</v>
      </c>
    </row>
    <row r="105" spans="2:16" ht="15.75" x14ac:dyDescent="0.25">
      <c r="B105" s="14" t="s">
        <v>149</v>
      </c>
      <c r="C105" s="29">
        <v>88326143</v>
      </c>
      <c r="D105" s="29">
        <v>18399903</v>
      </c>
      <c r="E105" s="29">
        <v>21000440</v>
      </c>
      <c r="F105" s="29">
        <v>0</v>
      </c>
      <c r="G105" s="29">
        <v>0</v>
      </c>
      <c r="H105" s="29">
        <v>18149000</v>
      </c>
      <c r="I105" s="29">
        <v>109004</v>
      </c>
      <c r="J105" s="29">
        <v>358763</v>
      </c>
      <c r="K105" s="29">
        <v>4955143</v>
      </c>
      <c r="L105" s="29">
        <v>18309316</v>
      </c>
      <c r="M105" s="29">
        <v>2277433</v>
      </c>
      <c r="N105" s="29">
        <v>4767141</v>
      </c>
      <c r="O105" s="33"/>
      <c r="P105" s="24">
        <f t="shared" si="1"/>
        <v>0</v>
      </c>
    </row>
    <row r="106" spans="2:16" ht="15.75" x14ac:dyDescent="0.25">
      <c r="B106" s="14" t="s">
        <v>150</v>
      </c>
      <c r="C106" s="29">
        <v>333333557</v>
      </c>
      <c r="D106" s="29">
        <v>68175228</v>
      </c>
      <c r="E106" s="29">
        <v>20000275</v>
      </c>
      <c r="F106" s="29">
        <v>0</v>
      </c>
      <c r="G106" s="29">
        <v>0</v>
      </c>
      <c r="H106" s="29">
        <v>43044000</v>
      </c>
      <c r="I106" s="29">
        <v>2160649</v>
      </c>
      <c r="J106" s="29">
        <v>10882490</v>
      </c>
      <c r="K106" s="29">
        <v>33364628</v>
      </c>
      <c r="L106" s="29">
        <v>93887015</v>
      </c>
      <c r="M106" s="29">
        <v>16228715</v>
      </c>
      <c r="N106" s="29">
        <v>45590557</v>
      </c>
      <c r="O106" s="33"/>
      <c r="P106" s="24">
        <f t="shared" si="1"/>
        <v>0</v>
      </c>
    </row>
    <row r="107" spans="2:16" ht="15.75" x14ac:dyDescent="0.25">
      <c r="B107" s="14" t="s">
        <v>151</v>
      </c>
      <c r="C107" s="29">
        <v>21831593</v>
      </c>
      <c r="D107" s="29">
        <v>3022806</v>
      </c>
      <c r="E107" s="29">
        <v>13186718</v>
      </c>
      <c r="F107" s="29">
        <v>0</v>
      </c>
      <c r="G107" s="29">
        <v>0</v>
      </c>
      <c r="H107" s="29">
        <v>1000</v>
      </c>
      <c r="I107" s="29">
        <v>15572</v>
      </c>
      <c r="J107" s="29">
        <v>59794</v>
      </c>
      <c r="K107" s="29">
        <v>991029</v>
      </c>
      <c r="L107" s="29">
        <v>2514171</v>
      </c>
      <c r="M107" s="29">
        <v>365794</v>
      </c>
      <c r="N107" s="29">
        <v>1674709</v>
      </c>
      <c r="O107" s="33"/>
      <c r="P107" s="24">
        <f t="shared" si="1"/>
        <v>0</v>
      </c>
    </row>
    <row r="108" spans="2:16" ht="15.75" x14ac:dyDescent="0.25">
      <c r="B108" s="14" t="s">
        <v>152</v>
      </c>
      <c r="C108" s="29">
        <v>158069626</v>
      </c>
      <c r="D108" s="29">
        <v>3405022</v>
      </c>
      <c r="E108" s="29">
        <v>8898756</v>
      </c>
      <c r="F108" s="29">
        <v>0</v>
      </c>
      <c r="G108" s="29">
        <v>16515</v>
      </c>
      <c r="H108" s="29">
        <v>77374000</v>
      </c>
      <c r="I108" s="29">
        <v>1195138</v>
      </c>
      <c r="J108" s="29">
        <v>4723718</v>
      </c>
      <c r="K108" s="29">
        <v>16847486</v>
      </c>
      <c r="L108" s="29">
        <v>28742937</v>
      </c>
      <c r="M108" s="29">
        <v>5012073</v>
      </c>
      <c r="N108" s="29">
        <v>11853981</v>
      </c>
      <c r="O108" s="33"/>
      <c r="P108" s="24">
        <f t="shared" si="1"/>
        <v>0</v>
      </c>
    </row>
    <row r="109" spans="2:16" ht="15.75" x14ac:dyDescent="0.25">
      <c r="B109" s="14" t="s">
        <v>153</v>
      </c>
      <c r="C109" s="29">
        <v>131097953</v>
      </c>
      <c r="D109" s="29">
        <v>49991271</v>
      </c>
      <c r="E109" s="29">
        <v>23913095</v>
      </c>
      <c r="F109" s="29">
        <v>0</v>
      </c>
      <c r="G109" s="29">
        <v>0</v>
      </c>
      <c r="H109" s="29">
        <v>6000</v>
      </c>
      <c r="I109" s="29">
        <v>93432</v>
      </c>
      <c r="J109" s="29">
        <v>179382</v>
      </c>
      <c r="K109" s="29">
        <v>8258571</v>
      </c>
      <c r="L109" s="29">
        <v>34011301</v>
      </c>
      <c r="M109" s="29">
        <v>4094105</v>
      </c>
      <c r="N109" s="29">
        <v>10550796</v>
      </c>
      <c r="O109" s="33"/>
      <c r="P109" s="24">
        <f t="shared" si="1"/>
        <v>0</v>
      </c>
    </row>
    <row r="110" spans="2:16" x14ac:dyDescent="0.25">
      <c r="B110" s="48" t="s">
        <v>154</v>
      </c>
      <c r="C110" s="29">
        <v>535348449</v>
      </c>
      <c r="D110" s="29">
        <v>39206505</v>
      </c>
      <c r="E110" s="29">
        <v>4005130</v>
      </c>
      <c r="F110" s="29">
        <v>371218</v>
      </c>
      <c r="G110" s="29">
        <v>0</v>
      </c>
      <c r="H110" s="29">
        <v>446614000</v>
      </c>
      <c r="I110" s="29">
        <v>1447578</v>
      </c>
      <c r="J110" s="29">
        <v>2630932</v>
      </c>
      <c r="K110" s="29">
        <v>6937200</v>
      </c>
      <c r="L110" s="29">
        <v>23127968</v>
      </c>
      <c r="M110" s="29">
        <v>3653568</v>
      </c>
      <c r="N110" s="29">
        <v>7354350</v>
      </c>
      <c r="O110" s="33"/>
      <c r="P110" s="24">
        <f t="shared" si="1"/>
        <v>0</v>
      </c>
    </row>
    <row r="111" spans="2:16" ht="15.75" x14ac:dyDescent="0.25">
      <c r="B111" s="14" t="s">
        <v>155</v>
      </c>
      <c r="C111" s="29">
        <v>60772703</v>
      </c>
      <c r="D111" s="29">
        <v>5254445</v>
      </c>
      <c r="E111" s="29">
        <v>23765473</v>
      </c>
      <c r="F111" s="29">
        <v>0</v>
      </c>
      <c r="G111" s="29">
        <v>0</v>
      </c>
      <c r="H111" s="29">
        <v>11000</v>
      </c>
      <c r="I111" s="29">
        <v>99806</v>
      </c>
      <c r="J111" s="29">
        <v>657733</v>
      </c>
      <c r="K111" s="29">
        <v>5285486</v>
      </c>
      <c r="L111" s="29">
        <v>18722466</v>
      </c>
      <c r="M111" s="29">
        <v>2487591</v>
      </c>
      <c r="N111" s="29">
        <v>4488703</v>
      </c>
      <c r="O111" s="33"/>
      <c r="P111" s="24">
        <f t="shared" si="1"/>
        <v>0</v>
      </c>
    </row>
    <row r="112" spans="2:16" ht="15.75" x14ac:dyDescent="0.25">
      <c r="B112" s="14" t="s">
        <v>156</v>
      </c>
      <c r="C112" s="29">
        <v>90300572</v>
      </c>
      <c r="D112" s="29">
        <v>31121481</v>
      </c>
      <c r="E112" s="29">
        <v>22247197</v>
      </c>
      <c r="F112" s="29">
        <v>0</v>
      </c>
      <c r="G112" s="29">
        <v>0</v>
      </c>
      <c r="H112" s="29">
        <v>347000</v>
      </c>
      <c r="I112" s="29">
        <v>77860</v>
      </c>
      <c r="J112" s="29">
        <v>1614435</v>
      </c>
      <c r="K112" s="29">
        <v>5615829</v>
      </c>
      <c r="L112" s="29">
        <v>22023306</v>
      </c>
      <c r="M112" s="29">
        <v>2331955</v>
      </c>
      <c r="N112" s="29">
        <v>4921509</v>
      </c>
      <c r="O112" s="33"/>
      <c r="P112" s="24">
        <f t="shared" si="1"/>
        <v>0</v>
      </c>
    </row>
    <row r="113" spans="2:16" ht="15.75" x14ac:dyDescent="0.25">
      <c r="B113" s="14" t="s">
        <v>157</v>
      </c>
      <c r="C113" s="29">
        <v>119562668</v>
      </c>
      <c r="D113" s="29">
        <v>37021681</v>
      </c>
      <c r="E113" s="29">
        <v>21871524</v>
      </c>
      <c r="F113" s="29">
        <v>0</v>
      </c>
      <c r="G113" s="29">
        <v>0</v>
      </c>
      <c r="H113" s="29">
        <v>5903000</v>
      </c>
      <c r="I113" s="29">
        <v>276442</v>
      </c>
      <c r="J113" s="29">
        <v>2750518</v>
      </c>
      <c r="K113" s="29">
        <v>10901314</v>
      </c>
      <c r="L113" s="29">
        <v>28707785</v>
      </c>
      <c r="M113" s="29">
        <v>4379008</v>
      </c>
      <c r="N113" s="29">
        <v>7751396</v>
      </c>
      <c r="O113" s="33"/>
      <c r="P113" s="24">
        <f t="shared" si="1"/>
        <v>0</v>
      </c>
    </row>
    <row r="114" spans="2:16" ht="15.75" x14ac:dyDescent="0.25">
      <c r="B114" s="14" t="s">
        <v>158</v>
      </c>
      <c r="C114" s="29">
        <v>40697598</v>
      </c>
      <c r="D114" s="29">
        <v>7625455</v>
      </c>
      <c r="E114" s="29">
        <v>11313244</v>
      </c>
      <c r="F114" s="29">
        <v>0</v>
      </c>
      <c r="G114" s="29">
        <v>0</v>
      </c>
      <c r="H114" s="29">
        <v>8000</v>
      </c>
      <c r="I114" s="29">
        <v>46716</v>
      </c>
      <c r="J114" s="29">
        <v>418557</v>
      </c>
      <c r="K114" s="29">
        <v>3303429</v>
      </c>
      <c r="L114" s="29">
        <v>11816427</v>
      </c>
      <c r="M114" s="29">
        <v>2121796</v>
      </c>
      <c r="N114" s="29">
        <v>4043974</v>
      </c>
      <c r="O114" s="33"/>
      <c r="P114" s="24">
        <f t="shared" si="1"/>
        <v>0</v>
      </c>
    </row>
    <row r="115" spans="2:16" ht="15.75" x14ac:dyDescent="0.25">
      <c r="B115" s="14" t="s">
        <v>159</v>
      </c>
      <c r="C115" s="29">
        <v>95159826</v>
      </c>
      <c r="D115" s="29">
        <v>22966774</v>
      </c>
      <c r="E115" s="29">
        <v>16591242</v>
      </c>
      <c r="F115" s="29">
        <v>17186</v>
      </c>
      <c r="G115" s="29">
        <v>1965296</v>
      </c>
      <c r="H115" s="29">
        <v>3131000</v>
      </c>
      <c r="I115" s="29">
        <v>292453</v>
      </c>
      <c r="J115" s="29">
        <v>896909</v>
      </c>
      <c r="K115" s="29">
        <v>8588914</v>
      </c>
      <c r="L115" s="29">
        <v>27971965</v>
      </c>
      <c r="M115" s="29">
        <v>4312890</v>
      </c>
      <c r="N115" s="29">
        <v>8425197</v>
      </c>
      <c r="O115" s="33"/>
      <c r="P115" s="24">
        <f t="shared" si="1"/>
        <v>0</v>
      </c>
    </row>
    <row r="116" spans="2:16" ht="15.75" x14ac:dyDescent="0.25">
      <c r="B116" s="14" t="s">
        <v>160</v>
      </c>
      <c r="C116" s="29">
        <v>106169114</v>
      </c>
      <c r="D116" s="29">
        <v>12919400</v>
      </c>
      <c r="E116" s="29">
        <v>22787362</v>
      </c>
      <c r="F116" s="29">
        <v>0</v>
      </c>
      <c r="G116" s="29">
        <v>0</v>
      </c>
      <c r="H116" s="29">
        <v>14553000</v>
      </c>
      <c r="I116" s="29">
        <v>313137</v>
      </c>
      <c r="J116" s="29">
        <v>956702</v>
      </c>
      <c r="K116" s="29">
        <v>11231657</v>
      </c>
      <c r="L116" s="29">
        <v>27840948</v>
      </c>
      <c r="M116" s="29">
        <v>3964842</v>
      </c>
      <c r="N116" s="29">
        <v>11602066</v>
      </c>
      <c r="O116" s="33"/>
      <c r="P116" s="24">
        <f t="shared" si="1"/>
        <v>0</v>
      </c>
    </row>
    <row r="117" spans="2:16" ht="15.75" x14ac:dyDescent="0.25">
      <c r="B117" s="14" t="s">
        <v>161</v>
      </c>
      <c r="C117" s="29">
        <v>148633216</v>
      </c>
      <c r="D117" s="29">
        <v>44833403</v>
      </c>
      <c r="E117" s="29">
        <v>14021593</v>
      </c>
      <c r="F117" s="29">
        <v>0</v>
      </c>
      <c r="G117" s="29">
        <v>0</v>
      </c>
      <c r="H117" s="29">
        <v>16647000</v>
      </c>
      <c r="I117" s="29">
        <v>413044</v>
      </c>
      <c r="J117" s="29">
        <v>3886604</v>
      </c>
      <c r="K117" s="29">
        <v>9579943</v>
      </c>
      <c r="L117" s="29">
        <v>46631425</v>
      </c>
      <c r="M117" s="29">
        <v>4534644</v>
      </c>
      <c r="N117" s="29">
        <v>8085560</v>
      </c>
      <c r="O117" s="33"/>
      <c r="P117" s="24">
        <f t="shared" si="1"/>
        <v>0</v>
      </c>
    </row>
    <row r="118" spans="2:16" ht="15.75" x14ac:dyDescent="0.25">
      <c r="B118" s="14" t="s">
        <v>162</v>
      </c>
      <c r="C118" s="29">
        <v>37057370</v>
      </c>
      <c r="D118" s="29">
        <v>9869479</v>
      </c>
      <c r="E118" s="29">
        <v>4939897</v>
      </c>
      <c r="F118" s="29">
        <v>0</v>
      </c>
      <c r="G118" s="29"/>
      <c r="H118" s="29">
        <v>12000</v>
      </c>
      <c r="I118" s="29">
        <v>46716</v>
      </c>
      <c r="J118" s="29">
        <v>179382</v>
      </c>
      <c r="K118" s="29">
        <v>3633771</v>
      </c>
      <c r="L118" s="29">
        <v>13664715</v>
      </c>
      <c r="M118" s="29">
        <v>1871193</v>
      </c>
      <c r="N118" s="29">
        <v>2840217</v>
      </c>
      <c r="O118" s="33"/>
      <c r="P118" s="24">
        <f t="shared" si="1"/>
        <v>0</v>
      </c>
    </row>
    <row r="119" spans="2:16" ht="15.75" x14ac:dyDescent="0.25">
      <c r="B119" s="14" t="s">
        <v>163</v>
      </c>
      <c r="C119" s="29">
        <v>51365187</v>
      </c>
      <c r="D119" s="29">
        <v>10310034</v>
      </c>
      <c r="E119" s="29">
        <v>8544542</v>
      </c>
      <c r="F119" s="29">
        <v>0</v>
      </c>
      <c r="G119" s="29">
        <v>0</v>
      </c>
      <c r="H119" s="29">
        <v>21000</v>
      </c>
      <c r="I119" s="29">
        <v>136602</v>
      </c>
      <c r="J119" s="29">
        <v>717527</v>
      </c>
      <c r="K119" s="29">
        <v>5946171</v>
      </c>
      <c r="L119" s="29">
        <v>17210576</v>
      </c>
      <c r="M119" s="29">
        <v>3118062</v>
      </c>
      <c r="N119" s="29">
        <v>5360673</v>
      </c>
      <c r="O119" s="33"/>
      <c r="P119" s="24">
        <f t="shared" si="1"/>
        <v>0</v>
      </c>
    </row>
    <row r="120" spans="2:16" ht="15.75" x14ac:dyDescent="0.25">
      <c r="B120" s="14" t="s">
        <v>164</v>
      </c>
      <c r="C120" s="29">
        <v>73341628</v>
      </c>
      <c r="D120" s="29">
        <v>12562876</v>
      </c>
      <c r="E120" s="29">
        <v>7522140</v>
      </c>
      <c r="F120" s="29">
        <v>0</v>
      </c>
      <c r="G120" s="29">
        <v>0</v>
      </c>
      <c r="H120" s="29">
        <v>10565000</v>
      </c>
      <c r="I120" s="29">
        <v>218008</v>
      </c>
      <c r="J120" s="29">
        <v>4783511</v>
      </c>
      <c r="K120" s="29">
        <v>7928228</v>
      </c>
      <c r="L120" s="29">
        <v>21566149</v>
      </c>
      <c r="M120" s="29">
        <v>3362518</v>
      </c>
      <c r="N120" s="29">
        <v>4833198</v>
      </c>
      <c r="O120" s="33"/>
      <c r="P120" s="24">
        <f t="shared" si="1"/>
        <v>0</v>
      </c>
    </row>
    <row r="121" spans="2:16" ht="15.75" x14ac:dyDescent="0.25">
      <c r="B121" s="15" t="s">
        <v>165</v>
      </c>
      <c r="C121" s="29">
        <v>59910637</v>
      </c>
      <c r="D121" s="29">
        <v>25616338</v>
      </c>
      <c r="E121" s="29">
        <v>11012345</v>
      </c>
      <c r="F121" s="29">
        <v>0</v>
      </c>
      <c r="G121" s="29">
        <v>0</v>
      </c>
      <c r="H121" s="29">
        <v>8000</v>
      </c>
      <c r="I121" s="29">
        <v>62288</v>
      </c>
      <c r="J121" s="29">
        <v>179382</v>
      </c>
      <c r="K121" s="29">
        <v>4294457</v>
      </c>
      <c r="L121" s="29">
        <v>13970654</v>
      </c>
      <c r="M121" s="29">
        <v>2047054</v>
      </c>
      <c r="N121" s="29">
        <v>2720119</v>
      </c>
      <c r="O121" s="33"/>
      <c r="P121" s="24">
        <f t="shared" si="1"/>
        <v>0</v>
      </c>
    </row>
    <row r="122" spans="2:16" ht="15.75" x14ac:dyDescent="0.25">
      <c r="B122" s="14" t="s">
        <v>166</v>
      </c>
      <c r="C122" s="29">
        <v>256044738</v>
      </c>
      <c r="D122" s="29">
        <v>37386969</v>
      </c>
      <c r="E122" s="29">
        <v>3497645</v>
      </c>
      <c r="F122" s="29">
        <v>283913</v>
      </c>
      <c r="G122" s="29">
        <v>115606</v>
      </c>
      <c r="H122" s="29">
        <v>28981000</v>
      </c>
      <c r="I122" s="29">
        <v>2079872</v>
      </c>
      <c r="J122" s="29">
        <v>5740214</v>
      </c>
      <c r="K122" s="29">
        <v>34355657</v>
      </c>
      <c r="L122" s="29">
        <v>85294095</v>
      </c>
      <c r="M122" s="29">
        <v>12809900</v>
      </c>
      <c r="N122" s="29">
        <v>45499867</v>
      </c>
      <c r="O122" s="33"/>
      <c r="P122" s="24">
        <f t="shared" si="1"/>
        <v>0</v>
      </c>
    </row>
    <row r="123" spans="2:16" ht="15.75" x14ac:dyDescent="0.25">
      <c r="B123" s="14" t="s">
        <v>167</v>
      </c>
      <c r="C123" s="29">
        <v>247768364</v>
      </c>
      <c r="D123" s="29">
        <v>125666278</v>
      </c>
      <c r="E123" s="29">
        <v>4142616</v>
      </c>
      <c r="F123" s="29">
        <v>379468</v>
      </c>
      <c r="G123" s="29">
        <v>1222117</v>
      </c>
      <c r="H123" s="29">
        <v>30633000</v>
      </c>
      <c r="I123" s="29">
        <v>1877118</v>
      </c>
      <c r="J123" s="29">
        <v>3767016</v>
      </c>
      <c r="K123" s="29">
        <v>15526114</v>
      </c>
      <c r="L123" s="29">
        <v>41275280</v>
      </c>
      <c r="M123" s="29">
        <v>6032117</v>
      </c>
      <c r="N123" s="29">
        <v>17247240</v>
      </c>
      <c r="O123" s="33"/>
      <c r="P123" s="24">
        <f t="shared" si="1"/>
        <v>0</v>
      </c>
    </row>
    <row r="124" spans="2:16" ht="15.75" x14ac:dyDescent="0.25">
      <c r="B124" s="14" t="s">
        <v>168</v>
      </c>
      <c r="C124" s="29">
        <v>48089739</v>
      </c>
      <c r="D124" s="29">
        <v>128650</v>
      </c>
      <c r="E124" s="29">
        <v>5209364</v>
      </c>
      <c r="F124" s="29">
        <v>0</v>
      </c>
      <c r="G124" s="29">
        <v>0</v>
      </c>
      <c r="H124" s="29">
        <v>557000</v>
      </c>
      <c r="I124" s="29">
        <v>373727</v>
      </c>
      <c r="J124" s="29">
        <v>837115</v>
      </c>
      <c r="K124" s="29">
        <v>8919257</v>
      </c>
      <c r="L124" s="29">
        <v>14374699</v>
      </c>
      <c r="M124" s="29">
        <v>3589343</v>
      </c>
      <c r="N124" s="29">
        <v>14100584</v>
      </c>
      <c r="O124" s="33"/>
      <c r="P124" s="24">
        <f t="shared" si="1"/>
        <v>0</v>
      </c>
    </row>
    <row r="125" spans="2:16" ht="15.75" x14ac:dyDescent="0.25">
      <c r="B125" s="14" t="s">
        <v>169</v>
      </c>
      <c r="C125" s="29">
        <v>33675201</v>
      </c>
      <c r="D125" s="29">
        <v>2078217</v>
      </c>
      <c r="E125" s="29">
        <v>9232799</v>
      </c>
      <c r="F125" s="29">
        <v>0</v>
      </c>
      <c r="G125" s="29">
        <v>0</v>
      </c>
      <c r="H125" s="29">
        <v>6087000</v>
      </c>
      <c r="I125" s="29">
        <v>62288</v>
      </c>
      <c r="J125" s="29">
        <v>657733</v>
      </c>
      <c r="K125" s="29">
        <v>2642743</v>
      </c>
      <c r="L125" s="29">
        <v>7701209</v>
      </c>
      <c r="M125" s="29">
        <v>1701482</v>
      </c>
      <c r="N125" s="29">
        <v>3511730</v>
      </c>
      <c r="O125" s="33"/>
      <c r="P125" s="24">
        <f t="shared" si="1"/>
        <v>0</v>
      </c>
    </row>
    <row r="126" spans="2:16" ht="15.75" x14ac:dyDescent="0.25">
      <c r="B126" s="46" t="s">
        <v>170</v>
      </c>
      <c r="C126" s="29">
        <v>343065380</v>
      </c>
      <c r="D126" s="29">
        <v>45836517</v>
      </c>
      <c r="E126" s="29">
        <v>34143332</v>
      </c>
      <c r="F126" s="29">
        <v>0</v>
      </c>
      <c r="G126" s="29">
        <v>12435869</v>
      </c>
      <c r="H126" s="29">
        <v>43793000</v>
      </c>
      <c r="I126" s="29">
        <v>2316207</v>
      </c>
      <c r="J126" s="29">
        <v>9985582</v>
      </c>
      <c r="K126" s="29">
        <v>41292858</v>
      </c>
      <c r="L126" s="29">
        <v>110904724</v>
      </c>
      <c r="M126" s="29">
        <v>17523958</v>
      </c>
      <c r="N126" s="29">
        <v>24833333</v>
      </c>
      <c r="O126" s="33"/>
      <c r="P126" s="24">
        <f t="shared" si="1"/>
        <v>0</v>
      </c>
    </row>
    <row r="127" spans="2:16" ht="15.75" x14ac:dyDescent="0.25">
      <c r="B127" s="14" t="s">
        <v>171</v>
      </c>
      <c r="C127" s="29">
        <v>38105033</v>
      </c>
      <c r="D127" s="29">
        <v>3883737</v>
      </c>
      <c r="E127" s="29">
        <v>18640309</v>
      </c>
      <c r="F127" s="29">
        <v>0</v>
      </c>
      <c r="G127" s="29">
        <v>0</v>
      </c>
      <c r="H127" s="29">
        <v>3000</v>
      </c>
      <c r="I127" s="29">
        <v>31144</v>
      </c>
      <c r="J127" s="29">
        <v>179382</v>
      </c>
      <c r="K127" s="29">
        <v>2642743</v>
      </c>
      <c r="L127" s="29">
        <v>7918525</v>
      </c>
      <c r="M127" s="29">
        <v>1721705</v>
      </c>
      <c r="N127" s="29">
        <v>3084488</v>
      </c>
      <c r="O127" s="33"/>
      <c r="P127" s="24">
        <f t="shared" si="1"/>
        <v>0</v>
      </c>
    </row>
    <row r="128" spans="2:16" ht="15.75" x14ac:dyDescent="0.25">
      <c r="B128" s="15" t="s">
        <v>172</v>
      </c>
      <c r="C128" s="29">
        <v>8732089</v>
      </c>
      <c r="D128" s="29">
        <v>136549</v>
      </c>
      <c r="E128" s="29">
        <v>6497544</v>
      </c>
      <c r="F128" s="29">
        <v>0</v>
      </c>
      <c r="G128" s="29">
        <v>0</v>
      </c>
      <c r="H128" s="29">
        <v>2000</v>
      </c>
      <c r="I128" s="29">
        <v>9637</v>
      </c>
      <c r="J128" s="29">
        <v>0</v>
      </c>
      <c r="K128" s="29">
        <v>330343</v>
      </c>
      <c r="L128" s="29">
        <v>1012269</v>
      </c>
      <c r="M128" s="29">
        <v>40446</v>
      </c>
      <c r="N128" s="29">
        <v>703301</v>
      </c>
      <c r="O128" s="33"/>
      <c r="P128" s="24">
        <f t="shared" si="1"/>
        <v>0</v>
      </c>
    </row>
    <row r="129" spans="2:16" ht="15.75" x14ac:dyDescent="0.25">
      <c r="B129" s="15" t="s">
        <v>173</v>
      </c>
      <c r="C129" s="29">
        <v>97511187</v>
      </c>
      <c r="D129" s="29">
        <v>37403149</v>
      </c>
      <c r="E129" s="29">
        <v>20256086</v>
      </c>
      <c r="F129" s="29">
        <v>0</v>
      </c>
      <c r="G129" s="29">
        <v>2213023</v>
      </c>
      <c r="H129" s="29">
        <v>8505000</v>
      </c>
      <c r="I129" s="29">
        <v>308408</v>
      </c>
      <c r="J129" s="29">
        <v>478351</v>
      </c>
      <c r="K129" s="29">
        <v>4624800</v>
      </c>
      <c r="L129" s="29">
        <v>18143764</v>
      </c>
      <c r="M129" s="29">
        <v>1687408</v>
      </c>
      <c r="N129" s="29">
        <v>3891198</v>
      </c>
      <c r="O129" s="33"/>
      <c r="P129" s="24">
        <f t="shared" si="1"/>
        <v>0</v>
      </c>
    </row>
    <row r="130" spans="2:16" ht="15.75" x14ac:dyDescent="0.25">
      <c r="B130" s="15" t="s">
        <v>174</v>
      </c>
      <c r="C130" s="29">
        <v>156225042</v>
      </c>
      <c r="D130" s="29">
        <v>37261521</v>
      </c>
      <c r="E130" s="29">
        <v>35262744</v>
      </c>
      <c r="F130" s="29">
        <v>0</v>
      </c>
      <c r="G130" s="29">
        <v>0</v>
      </c>
      <c r="H130" s="29">
        <v>5120000</v>
      </c>
      <c r="I130" s="29">
        <v>334416</v>
      </c>
      <c r="J130" s="29">
        <v>2331962</v>
      </c>
      <c r="K130" s="29">
        <v>15856457</v>
      </c>
      <c r="L130" s="29">
        <v>38903950</v>
      </c>
      <c r="M130" s="29">
        <v>7789899</v>
      </c>
      <c r="N130" s="29">
        <v>13364093</v>
      </c>
      <c r="O130" s="33"/>
      <c r="P130" s="24">
        <f t="shared" si="1"/>
        <v>0</v>
      </c>
    </row>
    <row r="131" spans="2:16" ht="15.75" x14ac:dyDescent="0.25">
      <c r="B131" s="15" t="s">
        <v>175</v>
      </c>
      <c r="C131" s="29">
        <v>258033105</v>
      </c>
      <c r="D131" s="29">
        <v>66741902</v>
      </c>
      <c r="E131" s="29">
        <v>24888159</v>
      </c>
      <c r="F131" s="29">
        <v>0</v>
      </c>
      <c r="G131" s="29">
        <v>412877</v>
      </c>
      <c r="H131" s="29">
        <v>25577000</v>
      </c>
      <c r="I131" s="29">
        <v>753072</v>
      </c>
      <c r="J131" s="29">
        <v>3228871</v>
      </c>
      <c r="K131" s="29">
        <v>26427428</v>
      </c>
      <c r="L131" s="29">
        <v>82814860</v>
      </c>
      <c r="M131" s="29">
        <v>9723567</v>
      </c>
      <c r="N131" s="29">
        <v>17465369</v>
      </c>
      <c r="O131" s="33"/>
      <c r="P131" s="24">
        <f t="shared" si="1"/>
        <v>0</v>
      </c>
    </row>
    <row r="132" spans="2:16" ht="15.75" x14ac:dyDescent="0.25">
      <c r="B132" s="15" t="s">
        <v>176</v>
      </c>
      <c r="C132" s="29">
        <v>147854640</v>
      </c>
      <c r="D132" s="29">
        <v>21790879</v>
      </c>
      <c r="E132" s="29">
        <v>33394287</v>
      </c>
      <c r="F132" s="29">
        <v>0</v>
      </c>
      <c r="G132" s="29">
        <v>0</v>
      </c>
      <c r="H132" s="29">
        <v>11979000</v>
      </c>
      <c r="I132" s="29">
        <v>242369</v>
      </c>
      <c r="J132" s="29">
        <v>1136084</v>
      </c>
      <c r="K132" s="29">
        <v>13213714</v>
      </c>
      <c r="L132" s="29">
        <v>44546735</v>
      </c>
      <c r="M132" s="29">
        <v>6242275</v>
      </c>
      <c r="N132" s="29">
        <v>15309297</v>
      </c>
      <c r="O132" s="33"/>
      <c r="P132" s="24">
        <f t="shared" si="1"/>
        <v>0</v>
      </c>
    </row>
    <row r="133" spans="2:16" ht="15.75" x14ac:dyDescent="0.25">
      <c r="B133" s="15" t="s">
        <v>177</v>
      </c>
      <c r="C133" s="29">
        <v>188671809</v>
      </c>
      <c r="D133" s="29">
        <v>104279729</v>
      </c>
      <c r="E133" s="29">
        <v>25951676</v>
      </c>
      <c r="F133" s="29">
        <v>0</v>
      </c>
      <c r="G133" s="29">
        <v>710149</v>
      </c>
      <c r="H133" s="29">
        <v>20000</v>
      </c>
      <c r="I133" s="29">
        <v>127763</v>
      </c>
      <c r="J133" s="29">
        <v>777321</v>
      </c>
      <c r="K133" s="29">
        <v>7928228</v>
      </c>
      <c r="L133" s="29">
        <v>36984709</v>
      </c>
      <c r="M133" s="29">
        <v>3883949</v>
      </c>
      <c r="N133" s="29">
        <v>8008285</v>
      </c>
      <c r="O133" s="33"/>
      <c r="P133" s="24">
        <f t="shared" si="1"/>
        <v>0</v>
      </c>
    </row>
    <row r="134" spans="2:16" ht="15.75" x14ac:dyDescent="0.25">
      <c r="B134" s="15" t="s">
        <v>178</v>
      </c>
      <c r="C134" s="29">
        <v>255349929</v>
      </c>
      <c r="D134" s="29">
        <v>17990754</v>
      </c>
      <c r="E134" s="29">
        <v>3864599</v>
      </c>
      <c r="F134" s="29">
        <v>54995</v>
      </c>
      <c r="G134" s="29">
        <v>7960276</v>
      </c>
      <c r="H134" s="29">
        <v>127375000</v>
      </c>
      <c r="I134" s="29">
        <v>3944328</v>
      </c>
      <c r="J134" s="29">
        <v>3288664</v>
      </c>
      <c r="K134" s="29">
        <v>22793657</v>
      </c>
      <c r="L134" s="29">
        <v>47268316</v>
      </c>
      <c r="M134" s="29">
        <v>6232571</v>
      </c>
      <c r="N134" s="29">
        <v>14576769</v>
      </c>
      <c r="O134" s="33"/>
      <c r="P134" s="24">
        <f t="shared" si="1"/>
        <v>0</v>
      </c>
    </row>
    <row r="135" spans="2:16" ht="15.75" x14ac:dyDescent="0.25">
      <c r="B135" s="15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33"/>
      <c r="P135" s="24">
        <f t="shared" si="1"/>
        <v>0</v>
      </c>
    </row>
    <row r="136" spans="2:16" ht="15.75" x14ac:dyDescent="0.25">
      <c r="B136" s="15"/>
      <c r="C136" s="29">
        <f>SUM(C13:C31)-C12</f>
        <v>0</v>
      </c>
      <c r="D136" s="29">
        <f t="shared" ref="D136:N136" si="2">SUM(D13:D31)-D12</f>
        <v>0</v>
      </c>
      <c r="E136" s="29">
        <f t="shared" si="2"/>
        <v>0</v>
      </c>
      <c r="F136" s="29">
        <f t="shared" si="2"/>
        <v>0</v>
      </c>
      <c r="G136" s="29">
        <f t="shared" si="2"/>
        <v>0</v>
      </c>
      <c r="H136" s="29">
        <f t="shared" si="2"/>
        <v>0</v>
      </c>
      <c r="I136" s="29">
        <f t="shared" si="2"/>
        <v>0</v>
      </c>
      <c r="J136" s="29">
        <f t="shared" si="2"/>
        <v>0</v>
      </c>
      <c r="K136" s="29">
        <f t="shared" si="2"/>
        <v>0</v>
      </c>
      <c r="L136" s="29">
        <f t="shared" si="2"/>
        <v>0</v>
      </c>
      <c r="M136" s="29">
        <f t="shared" si="2"/>
        <v>0</v>
      </c>
      <c r="N136" s="29">
        <f t="shared" si="2"/>
        <v>0</v>
      </c>
      <c r="O136" s="33"/>
      <c r="P136" s="24"/>
    </row>
    <row r="137" spans="2:16" ht="15.75" x14ac:dyDescent="0.25">
      <c r="B137" s="15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33"/>
      <c r="P137" s="24"/>
    </row>
    <row r="138" spans="2:16" ht="15.75" x14ac:dyDescent="0.25">
      <c r="B138" s="15"/>
      <c r="C138" s="29">
        <f>SUM(C33:C134)-C32</f>
        <v>0</v>
      </c>
      <c r="D138" s="29">
        <f t="shared" ref="D138:N138" si="3">SUM(D33:D134)-D32</f>
        <v>0</v>
      </c>
      <c r="E138" s="29">
        <f t="shared" si="3"/>
        <v>0</v>
      </c>
      <c r="F138" s="29">
        <f t="shared" si="3"/>
        <v>0</v>
      </c>
      <c r="G138" s="29">
        <f t="shared" si="3"/>
        <v>0</v>
      </c>
      <c r="H138" s="32">
        <f t="shared" si="3"/>
        <v>0</v>
      </c>
      <c r="I138" s="29">
        <f t="shared" si="3"/>
        <v>0</v>
      </c>
      <c r="J138" s="29">
        <f t="shared" si="3"/>
        <v>0</v>
      </c>
      <c r="K138" s="32">
        <f t="shared" si="3"/>
        <v>0</v>
      </c>
      <c r="L138" s="32">
        <f t="shared" si="3"/>
        <v>0</v>
      </c>
      <c r="M138" s="29">
        <f t="shared" si="3"/>
        <v>0</v>
      </c>
      <c r="N138" s="29">
        <f t="shared" si="3"/>
        <v>0</v>
      </c>
      <c r="O138" s="33"/>
      <c r="P138" s="24"/>
    </row>
    <row r="139" spans="2:16" ht="15.75" x14ac:dyDescent="0.25">
      <c r="B139" s="15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33"/>
      <c r="P139" s="24"/>
    </row>
    <row r="140" spans="2:16" x14ac:dyDescent="0.25">
      <c r="P140" s="22"/>
    </row>
  </sheetData>
  <pageMargins left="0.7" right="0.7" top="0.75" bottom="0.75" header="0.3" footer="0.3"/>
  <pageSetup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44"/>
  <sheetViews>
    <sheetView showGridLines="0" workbookViewId="0">
      <selection activeCell="B2" sqref="B2"/>
    </sheetView>
  </sheetViews>
  <sheetFormatPr baseColWidth="10" defaultRowHeight="15" x14ac:dyDescent="0.25"/>
  <cols>
    <col min="2" max="2" width="22.7109375" customWidth="1"/>
    <col min="3" max="14" width="20.7109375" style="49" customWidth="1"/>
    <col min="16" max="16" width="14.42578125" bestFit="1" customWidth="1"/>
  </cols>
  <sheetData>
    <row r="2" spans="2:16" x14ac:dyDescent="0.25">
      <c r="B2" s="37" t="s">
        <v>13</v>
      </c>
    </row>
    <row r="3" spans="2:16" x14ac:dyDescent="0.25">
      <c r="B3" s="37" t="s">
        <v>14</v>
      </c>
    </row>
    <row r="4" spans="2:16" x14ac:dyDescent="0.25">
      <c r="B4" s="37" t="s">
        <v>15</v>
      </c>
    </row>
    <row r="5" spans="2:16" x14ac:dyDescent="0.25">
      <c r="B5" s="37" t="s">
        <v>182</v>
      </c>
    </row>
    <row r="6" spans="2:16" x14ac:dyDescent="0.25">
      <c r="B6" s="37" t="s">
        <v>20</v>
      </c>
    </row>
    <row r="9" spans="2:16" x14ac:dyDescent="0.25">
      <c r="C9" s="49" t="s">
        <v>191</v>
      </c>
    </row>
    <row r="10" spans="2:16" ht="45" customHeight="1" x14ac:dyDescent="0.25">
      <c r="B10" s="38" t="s">
        <v>180</v>
      </c>
      <c r="C10" s="28" t="s">
        <v>47</v>
      </c>
      <c r="D10" s="28" t="s">
        <v>48</v>
      </c>
      <c r="E10" s="28" t="s">
        <v>49</v>
      </c>
      <c r="F10" s="28" t="s">
        <v>50</v>
      </c>
      <c r="G10" s="28" t="s">
        <v>51</v>
      </c>
      <c r="H10" s="28" t="s">
        <v>52</v>
      </c>
      <c r="I10" s="28" t="s">
        <v>53</v>
      </c>
      <c r="J10" s="28" t="s">
        <v>54</v>
      </c>
      <c r="K10" s="28" t="s">
        <v>55</v>
      </c>
      <c r="L10" s="28" t="s">
        <v>9</v>
      </c>
      <c r="M10" s="28" t="s">
        <v>10</v>
      </c>
      <c r="N10" s="28" t="s">
        <v>11</v>
      </c>
    </row>
    <row r="11" spans="2:16" s="53" customFormat="1" ht="37.5" customHeight="1" x14ac:dyDescent="0.25">
      <c r="B11" s="21" t="s">
        <v>56</v>
      </c>
      <c r="C11" s="52">
        <v>61522654921</v>
      </c>
      <c r="D11" s="52">
        <v>4467498008</v>
      </c>
      <c r="E11" s="52">
        <v>2980764181</v>
      </c>
      <c r="F11" s="52">
        <v>489327415</v>
      </c>
      <c r="G11" s="52">
        <v>351786762</v>
      </c>
      <c r="H11" s="52">
        <v>20899416886</v>
      </c>
      <c r="I11" s="52">
        <v>556352325</v>
      </c>
      <c r="J11" s="52">
        <v>1427153124</v>
      </c>
      <c r="K11" s="52">
        <v>5837260213</v>
      </c>
      <c r="L11" s="52">
        <v>13947958725</v>
      </c>
      <c r="M11" s="52">
        <v>2463636699</v>
      </c>
      <c r="N11" s="52">
        <v>8101500583</v>
      </c>
      <c r="P11" s="54">
        <f>SUM(D11:N11)-C11</f>
        <v>0</v>
      </c>
    </row>
    <row r="12" spans="2:16" s="53" customFormat="1" ht="38.25" customHeight="1" x14ac:dyDescent="0.25">
      <c r="B12" s="58" t="s">
        <v>57</v>
      </c>
      <c r="C12" s="52">
        <v>28169002386</v>
      </c>
      <c r="D12" s="52">
        <v>74483125</v>
      </c>
      <c r="E12" s="52">
        <v>27806603</v>
      </c>
      <c r="F12" s="52">
        <v>842669</v>
      </c>
      <c r="G12" s="52">
        <v>34051294</v>
      </c>
      <c r="H12" s="52">
        <v>13564045117</v>
      </c>
      <c r="I12" s="52">
        <v>348804535</v>
      </c>
      <c r="J12" s="52">
        <v>660771896</v>
      </c>
      <c r="K12" s="52">
        <v>3024284516</v>
      </c>
      <c r="L12" s="52">
        <v>6234473886</v>
      </c>
      <c r="M12" s="52">
        <v>954091059</v>
      </c>
      <c r="N12" s="52">
        <v>3245347686</v>
      </c>
      <c r="P12" s="54">
        <f t="shared" ref="P12:P75" si="0">SUM(D12:N12)-C12</f>
        <v>0</v>
      </c>
    </row>
    <row r="13" spans="2:16" ht="15" customHeight="1" x14ac:dyDescent="0.25">
      <c r="B13" s="21" t="s">
        <v>58</v>
      </c>
      <c r="C13" s="50">
        <v>654430302</v>
      </c>
      <c r="D13" s="50">
        <v>5354725</v>
      </c>
      <c r="E13" s="50">
        <v>1605144</v>
      </c>
      <c r="F13" s="50">
        <v>0</v>
      </c>
      <c r="G13" s="50">
        <v>0</v>
      </c>
      <c r="H13" s="50">
        <v>136620896</v>
      </c>
      <c r="I13" s="50">
        <v>9851943</v>
      </c>
      <c r="J13" s="50">
        <v>47096053</v>
      </c>
      <c r="K13" s="50">
        <v>98649698</v>
      </c>
      <c r="L13" s="50">
        <v>230507914</v>
      </c>
      <c r="M13" s="50">
        <v>25068572</v>
      </c>
      <c r="N13" s="50">
        <v>99675357</v>
      </c>
      <c r="P13" s="51">
        <f t="shared" si="0"/>
        <v>0</v>
      </c>
    </row>
    <row r="14" spans="2:16" ht="15.75" x14ac:dyDescent="0.25">
      <c r="B14" s="21" t="s">
        <v>59</v>
      </c>
      <c r="C14" s="50">
        <v>3270648340</v>
      </c>
      <c r="D14" s="50">
        <v>270349</v>
      </c>
      <c r="E14" s="50">
        <v>50294</v>
      </c>
      <c r="F14" s="50">
        <v>0</v>
      </c>
      <c r="G14" s="50">
        <v>0</v>
      </c>
      <c r="H14" s="50">
        <v>1993030153</v>
      </c>
      <c r="I14" s="50">
        <v>43435788</v>
      </c>
      <c r="J14" s="50">
        <v>32824522</v>
      </c>
      <c r="K14" s="50">
        <v>229988052</v>
      </c>
      <c r="L14" s="50">
        <v>479513614</v>
      </c>
      <c r="M14" s="50">
        <v>73226747</v>
      </c>
      <c r="N14" s="50">
        <v>418308821</v>
      </c>
      <c r="P14" s="51">
        <f t="shared" si="0"/>
        <v>0</v>
      </c>
    </row>
    <row r="15" spans="2:16" ht="15.75" customHeight="1" x14ac:dyDescent="0.25">
      <c r="B15" s="21" t="s">
        <v>60</v>
      </c>
      <c r="C15" s="50">
        <v>1078634798</v>
      </c>
      <c r="D15" s="50">
        <v>4530810</v>
      </c>
      <c r="E15" s="50">
        <v>2253866</v>
      </c>
      <c r="F15" s="50">
        <v>0</v>
      </c>
      <c r="G15" s="50">
        <v>438218</v>
      </c>
      <c r="H15" s="50">
        <v>732914852</v>
      </c>
      <c r="I15" s="50">
        <v>5949359</v>
      </c>
      <c r="J15" s="50">
        <v>39960287</v>
      </c>
      <c r="K15" s="50">
        <v>61291232</v>
      </c>
      <c r="L15" s="50">
        <v>123912788</v>
      </c>
      <c r="M15" s="50">
        <v>14523676</v>
      </c>
      <c r="N15" s="50">
        <v>92859710</v>
      </c>
      <c r="P15" s="51">
        <f t="shared" si="0"/>
        <v>0</v>
      </c>
    </row>
    <row r="16" spans="2:16" ht="15.75" customHeight="1" x14ac:dyDescent="0.25">
      <c r="B16" s="21" t="s">
        <v>181</v>
      </c>
      <c r="C16" s="50">
        <v>491553820</v>
      </c>
      <c r="D16" s="50">
        <v>1003622</v>
      </c>
      <c r="E16" s="50">
        <v>6841577</v>
      </c>
      <c r="F16" s="50">
        <v>0</v>
      </c>
      <c r="G16" s="50">
        <v>0</v>
      </c>
      <c r="H16" s="50">
        <v>144577574</v>
      </c>
      <c r="I16" s="50">
        <v>9879815</v>
      </c>
      <c r="J16" s="50">
        <v>32824522</v>
      </c>
      <c r="K16" s="50">
        <v>64793588</v>
      </c>
      <c r="L16" s="50">
        <v>122817453</v>
      </c>
      <c r="M16" s="50">
        <v>24374401</v>
      </c>
      <c r="N16" s="50">
        <v>84441268</v>
      </c>
      <c r="P16" s="51">
        <f t="shared" si="0"/>
        <v>0</v>
      </c>
    </row>
    <row r="17" spans="2:16" ht="15.75" customHeight="1" x14ac:dyDescent="0.25">
      <c r="B17" s="21" t="s">
        <v>61</v>
      </c>
      <c r="C17" s="50">
        <v>582227239</v>
      </c>
      <c r="D17" s="50">
        <v>19685521</v>
      </c>
      <c r="E17" s="50">
        <v>2887480</v>
      </c>
      <c r="F17" s="50">
        <v>0</v>
      </c>
      <c r="G17" s="50">
        <v>0</v>
      </c>
      <c r="H17" s="50">
        <v>336538815</v>
      </c>
      <c r="I17" s="50">
        <v>3026065</v>
      </c>
      <c r="J17" s="50">
        <v>37105981</v>
      </c>
      <c r="K17" s="50">
        <v>40860821</v>
      </c>
      <c r="L17" s="50">
        <v>84860400</v>
      </c>
      <c r="M17" s="50">
        <v>14800891</v>
      </c>
      <c r="N17" s="50">
        <v>42461265</v>
      </c>
      <c r="P17" s="51">
        <f t="shared" si="0"/>
        <v>0</v>
      </c>
    </row>
    <row r="18" spans="2:16" ht="15.75" customHeight="1" x14ac:dyDescent="0.25">
      <c r="B18" s="21" t="s">
        <v>62</v>
      </c>
      <c r="C18" s="50">
        <v>2242143315</v>
      </c>
      <c r="D18" s="50">
        <v>0</v>
      </c>
      <c r="E18" s="50">
        <v>22520</v>
      </c>
      <c r="F18" s="50">
        <v>0</v>
      </c>
      <c r="G18" s="50">
        <v>5098043</v>
      </c>
      <c r="H18" s="50">
        <v>1142681198</v>
      </c>
      <c r="I18" s="50">
        <v>22481978</v>
      </c>
      <c r="J18" s="50">
        <v>32824522</v>
      </c>
      <c r="K18" s="50">
        <v>217146080</v>
      </c>
      <c r="L18" s="50">
        <v>439037566</v>
      </c>
      <c r="M18" s="50">
        <v>77948607</v>
      </c>
      <c r="N18" s="50">
        <v>304902801</v>
      </c>
      <c r="P18" s="51">
        <f t="shared" si="0"/>
        <v>0</v>
      </c>
    </row>
    <row r="19" spans="2:16" ht="15.75" customHeight="1" x14ac:dyDescent="0.25">
      <c r="B19" s="21" t="s">
        <v>63</v>
      </c>
      <c r="C19" s="50">
        <v>967528049</v>
      </c>
      <c r="D19" s="50">
        <v>4800463</v>
      </c>
      <c r="E19" s="50">
        <v>2164785</v>
      </c>
      <c r="F19" s="50">
        <v>0</v>
      </c>
      <c r="G19" s="50">
        <v>1296000</v>
      </c>
      <c r="H19" s="50">
        <v>348602238</v>
      </c>
      <c r="I19" s="50">
        <v>7001983</v>
      </c>
      <c r="J19" s="50">
        <v>18552991</v>
      </c>
      <c r="K19" s="50">
        <v>151768765</v>
      </c>
      <c r="L19" s="50">
        <v>260761198</v>
      </c>
      <c r="M19" s="50">
        <v>44483177</v>
      </c>
      <c r="N19" s="50">
        <v>128096449</v>
      </c>
      <c r="P19" s="51">
        <f t="shared" si="0"/>
        <v>0</v>
      </c>
    </row>
    <row r="20" spans="2:16" ht="15.75" x14ac:dyDescent="0.25">
      <c r="B20" s="21" t="s">
        <v>64</v>
      </c>
      <c r="C20" s="50">
        <v>1587410181</v>
      </c>
      <c r="D20" s="50">
        <v>0</v>
      </c>
      <c r="E20" s="50">
        <v>63</v>
      </c>
      <c r="F20" s="50">
        <v>0</v>
      </c>
      <c r="G20" s="50">
        <v>0</v>
      </c>
      <c r="H20" s="50">
        <v>407254513</v>
      </c>
      <c r="I20" s="50">
        <v>24841605</v>
      </c>
      <c r="J20" s="50">
        <v>25688756</v>
      </c>
      <c r="K20" s="50">
        <v>238160217</v>
      </c>
      <c r="L20" s="50">
        <v>537813735</v>
      </c>
      <c r="M20" s="50">
        <v>73279049</v>
      </c>
      <c r="N20" s="50">
        <v>280372243</v>
      </c>
      <c r="P20" s="51">
        <f t="shared" si="0"/>
        <v>0</v>
      </c>
    </row>
    <row r="21" spans="2:16" ht="15.75" customHeight="1" x14ac:dyDescent="0.25">
      <c r="B21" s="21" t="s">
        <v>65</v>
      </c>
      <c r="C21" s="50">
        <v>1483353452</v>
      </c>
      <c r="D21" s="50">
        <v>0</v>
      </c>
      <c r="E21" s="50">
        <v>501045</v>
      </c>
      <c r="F21" s="50">
        <v>0</v>
      </c>
      <c r="G21" s="50">
        <v>0</v>
      </c>
      <c r="H21" s="50">
        <v>507029491</v>
      </c>
      <c r="I21" s="50">
        <v>22889465</v>
      </c>
      <c r="J21" s="50">
        <v>65649044</v>
      </c>
      <c r="K21" s="50">
        <v>206055285</v>
      </c>
      <c r="L21" s="50">
        <v>430625918</v>
      </c>
      <c r="M21" s="50">
        <v>66330322</v>
      </c>
      <c r="N21" s="50">
        <v>184272882</v>
      </c>
      <c r="P21" s="51">
        <f t="shared" si="0"/>
        <v>0</v>
      </c>
    </row>
    <row r="22" spans="2:16" ht="15.75" customHeight="1" x14ac:dyDescent="0.25">
      <c r="B22" s="21" t="s">
        <v>66</v>
      </c>
      <c r="C22" s="50">
        <v>3337743869</v>
      </c>
      <c r="D22" s="50">
        <v>1778765</v>
      </c>
      <c r="E22" s="50">
        <v>2708592</v>
      </c>
      <c r="F22" s="50">
        <v>0</v>
      </c>
      <c r="G22" s="50">
        <v>2900000</v>
      </c>
      <c r="H22" s="50">
        <v>1739423353</v>
      </c>
      <c r="I22" s="50">
        <v>56756287</v>
      </c>
      <c r="J22" s="50">
        <v>17125837</v>
      </c>
      <c r="K22" s="50">
        <v>362493859</v>
      </c>
      <c r="L22" s="50">
        <v>768964376</v>
      </c>
      <c r="M22" s="50">
        <v>105879534</v>
      </c>
      <c r="N22" s="50">
        <v>279713266</v>
      </c>
      <c r="P22" s="51">
        <f t="shared" si="0"/>
        <v>0</v>
      </c>
    </row>
    <row r="23" spans="2:16" ht="15.75" x14ac:dyDescent="0.25">
      <c r="B23" s="21" t="s">
        <v>67</v>
      </c>
      <c r="C23" s="50">
        <v>647962088</v>
      </c>
      <c r="D23" s="50">
        <v>490548</v>
      </c>
      <c r="E23" s="50">
        <v>3072730</v>
      </c>
      <c r="F23" s="50">
        <v>0</v>
      </c>
      <c r="G23" s="50">
        <v>0</v>
      </c>
      <c r="H23" s="50">
        <v>239590677</v>
      </c>
      <c r="I23" s="50">
        <v>4034860</v>
      </c>
      <c r="J23" s="50">
        <v>15698684</v>
      </c>
      <c r="K23" s="50">
        <v>119080108</v>
      </c>
      <c r="L23" s="50">
        <v>165737724</v>
      </c>
      <c r="M23" s="50">
        <v>24321968</v>
      </c>
      <c r="N23" s="50">
        <v>75934789</v>
      </c>
      <c r="P23" s="51">
        <f t="shared" si="0"/>
        <v>0</v>
      </c>
    </row>
    <row r="24" spans="2:16" ht="15.75" x14ac:dyDescent="0.25">
      <c r="B24" s="21" t="s">
        <v>68</v>
      </c>
      <c r="C24" s="50">
        <v>392777455</v>
      </c>
      <c r="D24" s="50">
        <v>2847522</v>
      </c>
      <c r="E24" s="50">
        <v>4808318</v>
      </c>
      <c r="F24" s="50">
        <v>0</v>
      </c>
      <c r="G24" s="50">
        <v>2499488</v>
      </c>
      <c r="H24" s="50">
        <v>137850226</v>
      </c>
      <c r="I24" s="50">
        <v>2487533</v>
      </c>
      <c r="J24" s="50">
        <v>25688756</v>
      </c>
      <c r="K24" s="50">
        <v>50200438</v>
      </c>
      <c r="L24" s="50">
        <v>91885119</v>
      </c>
      <c r="M24" s="50">
        <v>16325328</v>
      </c>
      <c r="N24" s="50">
        <v>58184727</v>
      </c>
      <c r="P24" s="51">
        <f t="shared" si="0"/>
        <v>0</v>
      </c>
    </row>
    <row r="25" spans="2:16" ht="15.75" x14ac:dyDescent="0.25">
      <c r="B25" s="21" t="s">
        <v>69</v>
      </c>
      <c r="C25" s="50">
        <v>2168651534</v>
      </c>
      <c r="D25" s="50">
        <v>193337</v>
      </c>
      <c r="E25" s="50">
        <v>68360</v>
      </c>
      <c r="F25" s="50">
        <v>0</v>
      </c>
      <c r="G25" s="50">
        <v>0</v>
      </c>
      <c r="H25" s="50">
        <v>697554902</v>
      </c>
      <c r="I25" s="50">
        <v>27995734</v>
      </c>
      <c r="J25" s="50">
        <v>101327873</v>
      </c>
      <c r="K25" s="50">
        <v>262092985</v>
      </c>
      <c r="L25" s="50">
        <v>644245072</v>
      </c>
      <c r="M25" s="50">
        <v>68703436</v>
      </c>
      <c r="N25" s="50">
        <v>366469835</v>
      </c>
      <c r="P25" s="51">
        <f t="shared" si="0"/>
        <v>0</v>
      </c>
    </row>
    <row r="26" spans="2:16" ht="15.75" x14ac:dyDescent="0.25">
      <c r="B26" s="21" t="s">
        <v>70</v>
      </c>
      <c r="C26" s="50">
        <v>1548236566</v>
      </c>
      <c r="D26" s="50">
        <v>2320050</v>
      </c>
      <c r="E26" s="50">
        <v>87731</v>
      </c>
      <c r="F26" s="50">
        <v>232460</v>
      </c>
      <c r="G26" s="50">
        <v>4525</v>
      </c>
      <c r="H26" s="50">
        <v>603702369</v>
      </c>
      <c r="I26" s="50">
        <v>15403470</v>
      </c>
      <c r="J26" s="50">
        <v>34251675</v>
      </c>
      <c r="K26" s="50">
        <v>208390190</v>
      </c>
      <c r="L26" s="50">
        <v>436132277</v>
      </c>
      <c r="M26" s="50">
        <v>59573665</v>
      </c>
      <c r="N26" s="50">
        <v>188138154</v>
      </c>
      <c r="P26" s="51">
        <f t="shared" si="0"/>
        <v>0</v>
      </c>
    </row>
    <row r="27" spans="2:16" ht="15.75" customHeight="1" x14ac:dyDescent="0.25">
      <c r="B27" s="21" t="s">
        <v>71</v>
      </c>
      <c r="C27" s="50">
        <v>712480321</v>
      </c>
      <c r="D27" s="50">
        <v>173173</v>
      </c>
      <c r="E27" s="50">
        <v>189104</v>
      </c>
      <c r="F27" s="50">
        <v>610209</v>
      </c>
      <c r="G27" s="50">
        <v>4402321</v>
      </c>
      <c r="H27" s="50">
        <v>352182195</v>
      </c>
      <c r="I27" s="50">
        <v>9634464</v>
      </c>
      <c r="J27" s="50">
        <v>14271531</v>
      </c>
      <c r="K27" s="50">
        <v>77635561</v>
      </c>
      <c r="L27" s="50">
        <v>145603120</v>
      </c>
      <c r="M27" s="50">
        <v>21849226</v>
      </c>
      <c r="N27" s="50">
        <v>85929417</v>
      </c>
      <c r="P27" s="51">
        <f t="shared" si="0"/>
        <v>0</v>
      </c>
    </row>
    <row r="28" spans="2:16" ht="15.75" x14ac:dyDescent="0.25">
      <c r="B28" s="21" t="s">
        <v>72</v>
      </c>
      <c r="C28" s="50">
        <v>1417205218</v>
      </c>
      <c r="D28" s="50">
        <v>644458</v>
      </c>
      <c r="E28" s="50">
        <v>89592</v>
      </c>
      <c r="F28" s="50">
        <v>0</v>
      </c>
      <c r="G28" s="50">
        <v>3723360</v>
      </c>
      <c r="H28" s="50">
        <v>642805387</v>
      </c>
      <c r="I28" s="50">
        <v>25916487</v>
      </c>
      <c r="J28" s="50">
        <v>27115909</v>
      </c>
      <c r="K28" s="50">
        <v>173950354</v>
      </c>
      <c r="L28" s="50">
        <v>322703108</v>
      </c>
      <c r="M28" s="50">
        <v>59420254</v>
      </c>
      <c r="N28" s="50">
        <v>160836309</v>
      </c>
      <c r="P28" s="51">
        <f t="shared" si="0"/>
        <v>0</v>
      </c>
    </row>
    <row r="29" spans="2:16" ht="15.75" x14ac:dyDescent="0.25">
      <c r="B29" s="21" t="s">
        <v>73</v>
      </c>
      <c r="C29" s="50">
        <v>2271482438</v>
      </c>
      <c r="D29" s="50">
        <v>30325336</v>
      </c>
      <c r="E29" s="50">
        <v>365200</v>
      </c>
      <c r="F29" s="50">
        <v>0</v>
      </c>
      <c r="G29" s="50">
        <v>13689339</v>
      </c>
      <c r="H29" s="50">
        <v>1812735016</v>
      </c>
      <c r="I29" s="50">
        <v>13906195</v>
      </c>
      <c r="J29" s="50">
        <v>28543062</v>
      </c>
      <c r="K29" s="50">
        <v>74716931</v>
      </c>
      <c r="L29" s="50">
        <v>165564255</v>
      </c>
      <c r="M29" s="50">
        <v>38475105</v>
      </c>
      <c r="N29" s="50">
        <v>93161999</v>
      </c>
      <c r="P29" s="51">
        <f t="shared" si="0"/>
        <v>0</v>
      </c>
    </row>
    <row r="30" spans="2:16" ht="15.75" customHeight="1" x14ac:dyDescent="0.25">
      <c r="B30" s="21" t="s">
        <v>74</v>
      </c>
      <c r="C30" s="50">
        <v>1307234574</v>
      </c>
      <c r="D30" s="50">
        <v>0</v>
      </c>
      <c r="E30" s="50">
        <v>89592</v>
      </c>
      <c r="F30" s="50">
        <v>0</v>
      </c>
      <c r="G30" s="50">
        <v>0</v>
      </c>
      <c r="H30" s="50">
        <v>530785386</v>
      </c>
      <c r="I30" s="50">
        <v>18210885</v>
      </c>
      <c r="J30" s="50">
        <v>45668900</v>
      </c>
      <c r="K30" s="50">
        <v>175117806</v>
      </c>
      <c r="L30" s="50">
        <v>329320865</v>
      </c>
      <c r="M30" s="50">
        <v>79008106</v>
      </c>
      <c r="N30" s="50">
        <v>129033034</v>
      </c>
      <c r="P30" s="51">
        <f t="shared" si="0"/>
        <v>0</v>
      </c>
    </row>
    <row r="31" spans="2:16" ht="15.75" customHeight="1" x14ac:dyDescent="0.25">
      <c r="B31" s="21" t="s">
        <v>75</v>
      </c>
      <c r="C31" s="50">
        <v>2007298827</v>
      </c>
      <c r="D31" s="50">
        <v>64446</v>
      </c>
      <c r="E31" s="50">
        <v>610</v>
      </c>
      <c r="F31" s="50">
        <v>0</v>
      </c>
      <c r="G31" s="50">
        <v>0</v>
      </c>
      <c r="H31" s="50">
        <v>1058165876</v>
      </c>
      <c r="I31" s="50">
        <v>25100619</v>
      </c>
      <c r="J31" s="50">
        <v>18552991</v>
      </c>
      <c r="K31" s="50">
        <v>211892546</v>
      </c>
      <c r="L31" s="50">
        <v>454467384</v>
      </c>
      <c r="M31" s="50">
        <v>66498995</v>
      </c>
      <c r="N31" s="50">
        <v>172555360</v>
      </c>
      <c r="P31" s="51">
        <f t="shared" si="0"/>
        <v>0</v>
      </c>
    </row>
    <row r="32" spans="2:16" s="53" customFormat="1" ht="39" customHeight="1" x14ac:dyDescent="0.25">
      <c r="B32" s="36" t="s">
        <v>76</v>
      </c>
      <c r="C32" s="52">
        <v>33353652535</v>
      </c>
      <c r="D32" s="52">
        <v>4393014883</v>
      </c>
      <c r="E32" s="52">
        <v>2952957578</v>
      </c>
      <c r="F32" s="52">
        <v>488484746</v>
      </c>
      <c r="G32" s="52">
        <v>317735468</v>
      </c>
      <c r="H32" s="52">
        <v>7335371769</v>
      </c>
      <c r="I32" s="52">
        <v>207547790</v>
      </c>
      <c r="J32" s="52">
        <v>766381228</v>
      </c>
      <c r="K32" s="52">
        <v>2812975697</v>
      </c>
      <c r="L32" s="52">
        <v>7713484839</v>
      </c>
      <c r="M32" s="52">
        <v>1509545640</v>
      </c>
      <c r="N32" s="52">
        <v>4856152897</v>
      </c>
      <c r="P32" s="54">
        <f t="shared" si="0"/>
        <v>0</v>
      </c>
    </row>
    <row r="33" spans="2:16" ht="15.75" customHeight="1" x14ac:dyDescent="0.25">
      <c r="B33" s="46" t="s">
        <v>77</v>
      </c>
      <c r="C33" s="50">
        <v>263961372</v>
      </c>
      <c r="D33" s="50">
        <v>58495278</v>
      </c>
      <c r="E33" s="50">
        <v>47518555</v>
      </c>
      <c r="F33" s="50">
        <v>0</v>
      </c>
      <c r="G33" s="50">
        <v>33600</v>
      </c>
      <c r="H33" s="50">
        <v>52666396</v>
      </c>
      <c r="I33" s="50">
        <v>214668</v>
      </c>
      <c r="J33" s="50">
        <v>1284438</v>
      </c>
      <c r="K33" s="50">
        <v>18095507</v>
      </c>
      <c r="L33" s="50">
        <v>55308053</v>
      </c>
      <c r="M33" s="50">
        <v>10671360</v>
      </c>
      <c r="N33" s="50">
        <v>19673517</v>
      </c>
      <c r="P33" s="51">
        <f t="shared" si="0"/>
        <v>0</v>
      </c>
    </row>
    <row r="34" spans="2:16" ht="15.75" x14ac:dyDescent="0.25">
      <c r="B34" s="14" t="s">
        <v>78</v>
      </c>
      <c r="C34" s="50">
        <v>82929631</v>
      </c>
      <c r="D34" s="50">
        <v>19261527</v>
      </c>
      <c r="E34" s="50">
        <v>13673407</v>
      </c>
      <c r="F34" s="50">
        <v>0</v>
      </c>
      <c r="G34" s="50">
        <v>0</v>
      </c>
      <c r="H34" s="50">
        <v>99590</v>
      </c>
      <c r="I34" s="50">
        <v>286361</v>
      </c>
      <c r="J34" s="50">
        <v>1855299</v>
      </c>
      <c r="K34" s="50">
        <v>8755890</v>
      </c>
      <c r="L34" s="50">
        <v>23584203</v>
      </c>
      <c r="M34" s="50">
        <v>2946312</v>
      </c>
      <c r="N34" s="50">
        <v>12467042</v>
      </c>
      <c r="P34" s="51">
        <f t="shared" si="0"/>
        <v>0</v>
      </c>
    </row>
    <row r="35" spans="2:16" ht="15.75" x14ac:dyDescent="0.25">
      <c r="B35" s="14" t="s">
        <v>79</v>
      </c>
      <c r="C35" s="50">
        <v>168663945</v>
      </c>
      <c r="D35" s="50">
        <v>11213757</v>
      </c>
      <c r="E35" s="50">
        <v>65352204</v>
      </c>
      <c r="F35" s="50">
        <v>0</v>
      </c>
      <c r="G35" s="50">
        <v>0</v>
      </c>
      <c r="H35" s="50">
        <v>103271</v>
      </c>
      <c r="I35" s="50">
        <v>2141365</v>
      </c>
      <c r="J35" s="50">
        <v>2568876</v>
      </c>
      <c r="K35" s="50">
        <v>12258246</v>
      </c>
      <c r="L35" s="50">
        <v>48507267</v>
      </c>
      <c r="M35" s="50">
        <v>5890620</v>
      </c>
      <c r="N35" s="50">
        <v>20628339</v>
      </c>
      <c r="P35" s="51">
        <f t="shared" si="0"/>
        <v>0</v>
      </c>
    </row>
    <row r="36" spans="2:16" ht="15.75" x14ac:dyDescent="0.25">
      <c r="B36" s="14" t="s">
        <v>80</v>
      </c>
      <c r="C36" s="50">
        <v>497618847</v>
      </c>
      <c r="D36" s="50">
        <v>24547207</v>
      </c>
      <c r="E36" s="50">
        <v>62542472</v>
      </c>
      <c r="F36" s="50">
        <v>0</v>
      </c>
      <c r="G36" s="50">
        <v>11491346</v>
      </c>
      <c r="H36" s="50">
        <v>129144372</v>
      </c>
      <c r="I36" s="50">
        <v>4363984</v>
      </c>
      <c r="J36" s="50">
        <v>6564904</v>
      </c>
      <c r="K36" s="50">
        <v>46114356</v>
      </c>
      <c r="L36" s="50">
        <v>109888811</v>
      </c>
      <c r="M36" s="50">
        <v>26657772</v>
      </c>
      <c r="N36" s="50">
        <v>76303623</v>
      </c>
      <c r="P36" s="51">
        <f t="shared" si="0"/>
        <v>0</v>
      </c>
    </row>
    <row r="37" spans="2:16" ht="15.75" x14ac:dyDescent="0.25">
      <c r="B37" s="14" t="s">
        <v>81</v>
      </c>
      <c r="C37" s="50">
        <v>1482586650</v>
      </c>
      <c r="D37" s="50">
        <v>20244096</v>
      </c>
      <c r="E37" s="50">
        <v>19383693</v>
      </c>
      <c r="F37" s="50">
        <v>49854875</v>
      </c>
      <c r="G37" s="50">
        <v>825228</v>
      </c>
      <c r="H37" s="50">
        <v>257966375</v>
      </c>
      <c r="I37" s="50">
        <v>13633471</v>
      </c>
      <c r="J37" s="50">
        <v>19266567</v>
      </c>
      <c r="K37" s="50">
        <v>196715671</v>
      </c>
      <c r="L37" s="50">
        <v>513295474</v>
      </c>
      <c r="M37" s="50">
        <v>109862177</v>
      </c>
      <c r="N37" s="50">
        <v>281539023</v>
      </c>
      <c r="P37" s="51">
        <f t="shared" si="0"/>
        <v>0</v>
      </c>
    </row>
    <row r="38" spans="2:16" ht="15.75" x14ac:dyDescent="0.25">
      <c r="B38" s="14" t="s">
        <v>82</v>
      </c>
      <c r="C38" s="50">
        <v>430407416</v>
      </c>
      <c r="D38" s="50">
        <v>186787379</v>
      </c>
      <c r="E38" s="50">
        <v>41946980</v>
      </c>
      <c r="F38" s="50">
        <v>0</v>
      </c>
      <c r="G38" s="50">
        <v>1180198</v>
      </c>
      <c r="H38" s="50">
        <v>232564</v>
      </c>
      <c r="I38" s="50">
        <v>1017386</v>
      </c>
      <c r="J38" s="50">
        <v>7135766</v>
      </c>
      <c r="K38" s="50">
        <v>28602575</v>
      </c>
      <c r="L38" s="50">
        <v>109541615</v>
      </c>
      <c r="M38" s="50">
        <v>13945709</v>
      </c>
      <c r="N38" s="50">
        <v>40017244</v>
      </c>
      <c r="P38" s="51">
        <f t="shared" si="0"/>
        <v>0</v>
      </c>
    </row>
    <row r="39" spans="2:16" ht="15.75" x14ac:dyDescent="0.25">
      <c r="B39" s="14" t="s">
        <v>83</v>
      </c>
      <c r="C39" s="50">
        <v>274347168</v>
      </c>
      <c r="D39" s="50">
        <v>75964924</v>
      </c>
      <c r="E39" s="50">
        <v>9641074</v>
      </c>
      <c r="F39" s="50">
        <v>34506</v>
      </c>
      <c r="G39" s="50">
        <v>1582</v>
      </c>
      <c r="H39" s="50">
        <v>95918290</v>
      </c>
      <c r="I39" s="50">
        <v>1127519</v>
      </c>
      <c r="J39" s="50">
        <v>4138744</v>
      </c>
      <c r="K39" s="50">
        <v>16344329</v>
      </c>
      <c r="L39" s="50">
        <v>42714590</v>
      </c>
      <c r="M39" s="50">
        <v>7731063</v>
      </c>
      <c r="N39" s="50">
        <v>20730547</v>
      </c>
      <c r="P39" s="51">
        <f t="shared" si="0"/>
        <v>0</v>
      </c>
    </row>
    <row r="40" spans="2:16" ht="15.75" x14ac:dyDescent="0.25">
      <c r="B40" s="14" t="s">
        <v>84</v>
      </c>
      <c r="C40" s="50">
        <v>232760617</v>
      </c>
      <c r="D40" s="50">
        <v>54986724</v>
      </c>
      <c r="E40" s="50">
        <v>11288094</v>
      </c>
      <c r="F40" s="50">
        <v>0</v>
      </c>
      <c r="G40" s="50">
        <v>0</v>
      </c>
      <c r="H40" s="50">
        <v>43882212</v>
      </c>
      <c r="I40" s="50">
        <v>687825</v>
      </c>
      <c r="J40" s="50">
        <v>6279474</v>
      </c>
      <c r="K40" s="50">
        <v>18679233</v>
      </c>
      <c r="L40" s="50">
        <v>62446133</v>
      </c>
      <c r="M40" s="50">
        <v>8874177</v>
      </c>
      <c r="N40" s="50">
        <v>25636745</v>
      </c>
      <c r="P40" s="51">
        <f t="shared" si="0"/>
        <v>0</v>
      </c>
    </row>
    <row r="41" spans="2:16" ht="15.75" x14ac:dyDescent="0.25">
      <c r="B41" s="14" t="s">
        <v>85</v>
      </c>
      <c r="C41" s="50">
        <v>219073174</v>
      </c>
      <c r="D41" s="50">
        <v>1001811</v>
      </c>
      <c r="E41" s="50">
        <v>1283579</v>
      </c>
      <c r="F41" s="50">
        <v>0</v>
      </c>
      <c r="G41" s="50">
        <v>0</v>
      </c>
      <c r="H41" s="50">
        <v>39167881</v>
      </c>
      <c r="I41" s="50">
        <v>1122339</v>
      </c>
      <c r="J41" s="50">
        <v>17268553</v>
      </c>
      <c r="K41" s="50">
        <v>27435123</v>
      </c>
      <c r="L41" s="50">
        <v>63066105</v>
      </c>
      <c r="M41" s="50">
        <v>14586359</v>
      </c>
      <c r="N41" s="50">
        <v>54141424</v>
      </c>
      <c r="P41" s="51">
        <f>SUM(D41:N41)-C41</f>
        <v>0</v>
      </c>
    </row>
    <row r="42" spans="2:16" ht="15.75" x14ac:dyDescent="0.25">
      <c r="B42" s="14" t="s">
        <v>86</v>
      </c>
      <c r="C42" s="50">
        <v>254690400</v>
      </c>
      <c r="D42" s="50">
        <v>29449884</v>
      </c>
      <c r="E42" s="50">
        <v>59053066</v>
      </c>
      <c r="F42" s="50">
        <v>0</v>
      </c>
      <c r="G42" s="50">
        <v>0</v>
      </c>
      <c r="H42" s="50">
        <v>1418898</v>
      </c>
      <c r="I42" s="50">
        <v>636851</v>
      </c>
      <c r="J42" s="50">
        <v>10703648</v>
      </c>
      <c r="K42" s="50">
        <v>22181589</v>
      </c>
      <c r="L42" s="50">
        <v>88677202</v>
      </c>
      <c r="M42" s="50">
        <v>12761340</v>
      </c>
      <c r="N42" s="50">
        <v>29807922</v>
      </c>
      <c r="P42" s="51">
        <f t="shared" si="0"/>
        <v>0</v>
      </c>
    </row>
    <row r="43" spans="2:16" ht="15.75" x14ac:dyDescent="0.25">
      <c r="B43" s="14" t="s">
        <v>87</v>
      </c>
      <c r="C43" s="50">
        <v>257483720</v>
      </c>
      <c r="D43" s="50">
        <v>44530349</v>
      </c>
      <c r="E43" s="50">
        <v>34416153</v>
      </c>
      <c r="F43" s="50">
        <v>0</v>
      </c>
      <c r="G43" s="50">
        <v>0</v>
      </c>
      <c r="H43" s="50">
        <v>18501874</v>
      </c>
      <c r="I43" s="50">
        <v>5587752</v>
      </c>
      <c r="J43" s="50">
        <v>4281459</v>
      </c>
      <c r="K43" s="50">
        <v>28602575</v>
      </c>
      <c r="L43" s="50">
        <v>70910784</v>
      </c>
      <c r="M43" s="50">
        <v>18522178</v>
      </c>
      <c r="N43" s="50">
        <v>32130596</v>
      </c>
      <c r="P43" s="51">
        <f t="shared" si="0"/>
        <v>0</v>
      </c>
    </row>
    <row r="44" spans="2:16" ht="15.75" x14ac:dyDescent="0.25">
      <c r="B44" s="14" t="s">
        <v>88</v>
      </c>
      <c r="C44" s="50">
        <v>111883036</v>
      </c>
      <c r="D44" s="50">
        <v>1144546</v>
      </c>
      <c r="E44" s="50">
        <v>15536861</v>
      </c>
      <c r="F44" s="50">
        <v>0</v>
      </c>
      <c r="G44" s="50">
        <v>0</v>
      </c>
      <c r="H44" s="50">
        <v>37379851</v>
      </c>
      <c r="I44" s="50">
        <v>490669</v>
      </c>
      <c r="J44" s="50">
        <v>1141722</v>
      </c>
      <c r="K44" s="50">
        <v>9923342</v>
      </c>
      <c r="L44" s="50">
        <v>27111305</v>
      </c>
      <c r="M44" s="50">
        <v>5154042</v>
      </c>
      <c r="N44" s="50">
        <v>14000698</v>
      </c>
      <c r="P44" s="51">
        <f t="shared" si="0"/>
        <v>0</v>
      </c>
    </row>
    <row r="45" spans="2:16" ht="15.75" x14ac:dyDescent="0.25">
      <c r="B45" s="14" t="s">
        <v>89</v>
      </c>
      <c r="C45" s="50">
        <v>1448751664</v>
      </c>
      <c r="D45" s="50">
        <v>4847336</v>
      </c>
      <c r="E45" s="50">
        <v>3888565</v>
      </c>
      <c r="F45" s="50">
        <v>0</v>
      </c>
      <c r="G45" s="50">
        <v>2018288</v>
      </c>
      <c r="H45" s="50">
        <v>1222344062</v>
      </c>
      <c r="I45" s="50">
        <v>8829682</v>
      </c>
      <c r="J45" s="50">
        <v>24261604</v>
      </c>
      <c r="K45" s="50">
        <v>26267671</v>
      </c>
      <c r="L45" s="50">
        <v>97769758</v>
      </c>
      <c r="M45" s="50">
        <v>9375255</v>
      </c>
      <c r="N45" s="50">
        <v>49149443</v>
      </c>
      <c r="P45" s="51">
        <f t="shared" si="0"/>
        <v>0</v>
      </c>
    </row>
    <row r="46" spans="2:16" ht="15.75" x14ac:dyDescent="0.25">
      <c r="B46" s="14" t="s">
        <v>90</v>
      </c>
      <c r="C46" s="50">
        <v>204669202</v>
      </c>
      <c r="D46" s="50">
        <v>3101880</v>
      </c>
      <c r="E46" s="50">
        <v>25448373</v>
      </c>
      <c r="F46" s="50">
        <v>0</v>
      </c>
      <c r="G46" s="50">
        <v>0</v>
      </c>
      <c r="H46" s="50">
        <v>94273756</v>
      </c>
      <c r="I46" s="50">
        <v>490669</v>
      </c>
      <c r="J46" s="50">
        <v>20122859</v>
      </c>
      <c r="K46" s="50">
        <v>12258246</v>
      </c>
      <c r="L46" s="50">
        <v>27259532</v>
      </c>
      <c r="M46" s="50">
        <v>5525339</v>
      </c>
      <c r="N46" s="50">
        <v>16188548</v>
      </c>
      <c r="P46" s="51">
        <f t="shared" si="0"/>
        <v>0</v>
      </c>
    </row>
    <row r="47" spans="2:16" ht="15.75" x14ac:dyDescent="0.25">
      <c r="B47" s="14" t="s">
        <v>91</v>
      </c>
      <c r="C47" s="50">
        <v>93829593</v>
      </c>
      <c r="D47" s="50">
        <v>31863009</v>
      </c>
      <c r="E47" s="50">
        <v>8303066</v>
      </c>
      <c r="F47" s="50">
        <v>0</v>
      </c>
      <c r="G47" s="50">
        <v>0</v>
      </c>
      <c r="H47" s="50">
        <v>114269</v>
      </c>
      <c r="I47" s="50">
        <v>214668</v>
      </c>
      <c r="J47" s="50">
        <v>3139737</v>
      </c>
      <c r="K47" s="50">
        <v>8755890</v>
      </c>
      <c r="L47" s="50">
        <v>28141966</v>
      </c>
      <c r="M47" s="50">
        <v>4293698</v>
      </c>
      <c r="N47" s="50">
        <v>9003290</v>
      </c>
      <c r="P47" s="51">
        <f t="shared" si="0"/>
        <v>0</v>
      </c>
    </row>
    <row r="48" spans="2:16" ht="15.75" x14ac:dyDescent="0.25">
      <c r="B48" s="14" t="s">
        <v>92</v>
      </c>
      <c r="C48" s="50">
        <v>186263128</v>
      </c>
      <c r="D48" s="50">
        <v>43860528</v>
      </c>
      <c r="E48" s="50">
        <v>36448000</v>
      </c>
      <c r="F48" s="50">
        <v>0</v>
      </c>
      <c r="G48" s="50">
        <v>0</v>
      </c>
      <c r="H48" s="50">
        <v>9577354</v>
      </c>
      <c r="I48" s="50">
        <v>575517</v>
      </c>
      <c r="J48" s="50">
        <v>1284438</v>
      </c>
      <c r="K48" s="50">
        <v>18679233</v>
      </c>
      <c r="L48" s="50">
        <v>48466317</v>
      </c>
      <c r="M48" s="50">
        <v>7852823</v>
      </c>
      <c r="N48" s="50">
        <v>19518918</v>
      </c>
      <c r="P48" s="51">
        <f t="shared" si="0"/>
        <v>0</v>
      </c>
    </row>
    <row r="49" spans="2:16" ht="15.75" x14ac:dyDescent="0.25">
      <c r="B49" s="14" t="s">
        <v>93</v>
      </c>
      <c r="C49" s="50">
        <v>131277269</v>
      </c>
      <c r="D49" s="50">
        <v>30787432</v>
      </c>
      <c r="E49" s="50">
        <v>37114759</v>
      </c>
      <c r="F49" s="50">
        <v>0</v>
      </c>
      <c r="G49" s="50">
        <v>0</v>
      </c>
      <c r="H49" s="50">
        <v>2240732</v>
      </c>
      <c r="I49" s="50">
        <v>122667</v>
      </c>
      <c r="J49" s="50">
        <v>570861</v>
      </c>
      <c r="K49" s="50">
        <v>9339616</v>
      </c>
      <c r="L49" s="50">
        <v>32029305</v>
      </c>
      <c r="M49" s="50">
        <v>5438819</v>
      </c>
      <c r="N49" s="50">
        <v>13633078</v>
      </c>
      <c r="P49" s="51">
        <f t="shared" si="0"/>
        <v>0</v>
      </c>
    </row>
    <row r="50" spans="2:16" ht="15.75" x14ac:dyDescent="0.25">
      <c r="B50" s="14" t="s">
        <v>94</v>
      </c>
      <c r="C50" s="50">
        <v>78832732</v>
      </c>
      <c r="D50" s="50">
        <v>21189857</v>
      </c>
      <c r="E50" s="50">
        <v>18005300</v>
      </c>
      <c r="F50" s="50">
        <v>0</v>
      </c>
      <c r="G50" s="50">
        <v>0</v>
      </c>
      <c r="H50" s="50">
        <v>67548</v>
      </c>
      <c r="I50" s="50">
        <v>358054</v>
      </c>
      <c r="J50" s="50">
        <v>1427153</v>
      </c>
      <c r="K50" s="50">
        <v>8172164</v>
      </c>
      <c r="L50" s="50">
        <v>16639670</v>
      </c>
      <c r="M50" s="50">
        <v>4334953</v>
      </c>
      <c r="N50" s="50">
        <v>8638033</v>
      </c>
      <c r="P50" s="51">
        <f t="shared" si="0"/>
        <v>0</v>
      </c>
    </row>
    <row r="51" spans="2:16" ht="15.75" x14ac:dyDescent="0.25">
      <c r="B51" s="14" t="s">
        <v>95</v>
      </c>
      <c r="C51" s="50">
        <v>64838169</v>
      </c>
      <c r="D51" s="50">
        <v>8549824</v>
      </c>
      <c r="E51" s="50">
        <v>17865059</v>
      </c>
      <c r="F51" s="50">
        <v>0</v>
      </c>
      <c r="G51" s="50">
        <v>3386926</v>
      </c>
      <c r="H51" s="50">
        <v>1553691</v>
      </c>
      <c r="I51" s="50">
        <v>122667</v>
      </c>
      <c r="J51" s="50">
        <v>3853313</v>
      </c>
      <c r="K51" s="50">
        <v>5253534</v>
      </c>
      <c r="L51" s="50">
        <v>15017886</v>
      </c>
      <c r="M51" s="50">
        <v>2535765</v>
      </c>
      <c r="N51" s="50">
        <v>6699504</v>
      </c>
      <c r="P51" s="51">
        <f t="shared" si="0"/>
        <v>0</v>
      </c>
    </row>
    <row r="52" spans="2:16" ht="15.75" x14ac:dyDescent="0.25">
      <c r="B52" s="14" t="s">
        <v>96</v>
      </c>
      <c r="C52" s="50">
        <v>154197228</v>
      </c>
      <c r="D52" s="50">
        <v>36871531</v>
      </c>
      <c r="E52" s="50">
        <v>18984176</v>
      </c>
      <c r="F52" s="50">
        <v>0</v>
      </c>
      <c r="G52" s="50">
        <v>0</v>
      </c>
      <c r="H52" s="50">
        <v>8471862</v>
      </c>
      <c r="I52" s="50">
        <v>529311</v>
      </c>
      <c r="J52" s="50">
        <v>999007</v>
      </c>
      <c r="K52" s="50">
        <v>12841972</v>
      </c>
      <c r="L52" s="50">
        <v>49676630</v>
      </c>
      <c r="M52" s="50">
        <v>8913428</v>
      </c>
      <c r="N52" s="50">
        <v>16909311</v>
      </c>
      <c r="P52" s="51">
        <f t="shared" si="0"/>
        <v>0</v>
      </c>
    </row>
    <row r="53" spans="2:16" ht="15.75" x14ac:dyDescent="0.25">
      <c r="B53" s="14" t="s">
        <v>97</v>
      </c>
      <c r="C53" s="50">
        <v>235154025</v>
      </c>
      <c r="D53" s="50">
        <v>76397329</v>
      </c>
      <c r="E53" s="50">
        <v>40380525</v>
      </c>
      <c r="F53" s="50">
        <v>0</v>
      </c>
      <c r="G53" s="50">
        <v>679200</v>
      </c>
      <c r="H53" s="50">
        <v>78373</v>
      </c>
      <c r="I53" s="50">
        <v>401464</v>
      </c>
      <c r="J53" s="50">
        <v>1427153</v>
      </c>
      <c r="K53" s="50">
        <v>20430411</v>
      </c>
      <c r="L53" s="50">
        <v>60177591</v>
      </c>
      <c r="M53" s="50">
        <v>13326881</v>
      </c>
      <c r="N53" s="50">
        <v>21855098</v>
      </c>
      <c r="P53" s="51">
        <f t="shared" si="0"/>
        <v>0</v>
      </c>
    </row>
    <row r="54" spans="2:16" ht="15.75" x14ac:dyDescent="0.25">
      <c r="B54" s="14" t="s">
        <v>98</v>
      </c>
      <c r="C54" s="50">
        <v>219179398</v>
      </c>
      <c r="D54" s="50">
        <v>55717302</v>
      </c>
      <c r="E54" s="50">
        <v>53784113</v>
      </c>
      <c r="F54" s="50">
        <v>0</v>
      </c>
      <c r="G54" s="50">
        <v>1234000</v>
      </c>
      <c r="H54" s="50">
        <v>23988</v>
      </c>
      <c r="I54" s="50">
        <v>615922</v>
      </c>
      <c r="J54" s="50">
        <v>1569868</v>
      </c>
      <c r="K54" s="50">
        <v>18679233</v>
      </c>
      <c r="L54" s="50">
        <v>58902367</v>
      </c>
      <c r="M54" s="50">
        <v>8302619</v>
      </c>
      <c r="N54" s="50">
        <v>20349986</v>
      </c>
      <c r="P54" s="51">
        <f t="shared" si="0"/>
        <v>0</v>
      </c>
    </row>
    <row r="55" spans="2:16" ht="15.75" x14ac:dyDescent="0.25">
      <c r="B55" s="14" t="s">
        <v>99</v>
      </c>
      <c r="C55" s="50">
        <v>149437194</v>
      </c>
      <c r="D55" s="50">
        <v>14049327</v>
      </c>
      <c r="E55" s="50">
        <v>8142342</v>
      </c>
      <c r="F55" s="50">
        <v>0</v>
      </c>
      <c r="G55" s="50">
        <v>26000</v>
      </c>
      <c r="H55" s="50">
        <v>1601321</v>
      </c>
      <c r="I55" s="50">
        <v>907261</v>
      </c>
      <c r="J55" s="50">
        <v>28114916</v>
      </c>
      <c r="K55" s="50">
        <v>24516493</v>
      </c>
      <c r="L55" s="50">
        <v>39416540</v>
      </c>
      <c r="M55" s="50">
        <v>12519823</v>
      </c>
      <c r="N55" s="50">
        <v>20143171</v>
      </c>
      <c r="P55" s="51">
        <f t="shared" si="0"/>
        <v>0</v>
      </c>
    </row>
    <row r="56" spans="2:16" ht="15.75" x14ac:dyDescent="0.25">
      <c r="B56" s="14" t="s">
        <v>100</v>
      </c>
      <c r="C56" s="50">
        <v>306121787</v>
      </c>
      <c r="D56" s="50">
        <v>69033829</v>
      </c>
      <c r="E56" s="50">
        <v>57096967</v>
      </c>
      <c r="F56" s="50">
        <v>0</v>
      </c>
      <c r="G56" s="50">
        <v>0</v>
      </c>
      <c r="H56" s="50">
        <v>11298442</v>
      </c>
      <c r="I56" s="50">
        <v>986720</v>
      </c>
      <c r="J56" s="50">
        <v>7706627</v>
      </c>
      <c r="K56" s="50">
        <v>25100219</v>
      </c>
      <c r="L56" s="50">
        <v>93309445</v>
      </c>
      <c r="M56" s="50">
        <v>12800590</v>
      </c>
      <c r="N56" s="50">
        <v>28788948</v>
      </c>
      <c r="P56" s="51">
        <f t="shared" si="0"/>
        <v>0</v>
      </c>
    </row>
    <row r="57" spans="2:16" ht="15.75" x14ac:dyDescent="0.25">
      <c r="B57" s="46" t="s">
        <v>101</v>
      </c>
      <c r="C57" s="50">
        <v>381820807</v>
      </c>
      <c r="D57" s="50">
        <v>78729362</v>
      </c>
      <c r="E57" s="50">
        <v>42838468</v>
      </c>
      <c r="F57" s="50">
        <v>0</v>
      </c>
      <c r="G57" s="50">
        <v>0</v>
      </c>
      <c r="H57" s="50">
        <v>80438410</v>
      </c>
      <c r="I57" s="50">
        <v>1710189</v>
      </c>
      <c r="J57" s="50">
        <v>5137751</v>
      </c>
      <c r="K57" s="50">
        <v>31521205</v>
      </c>
      <c r="L57" s="50">
        <v>92324019</v>
      </c>
      <c r="M57" s="50">
        <v>20280110</v>
      </c>
      <c r="N57" s="50">
        <v>28841293</v>
      </c>
      <c r="P57" s="51">
        <f t="shared" si="0"/>
        <v>0</v>
      </c>
    </row>
    <row r="58" spans="2:16" ht="15.75" x14ac:dyDescent="0.25">
      <c r="B58" s="14" t="s">
        <v>102</v>
      </c>
      <c r="C58" s="50">
        <v>234115331</v>
      </c>
      <c r="D58" s="50">
        <v>6468043</v>
      </c>
      <c r="E58" s="50">
        <v>44884662</v>
      </c>
      <c r="F58" s="50">
        <v>1816</v>
      </c>
      <c r="G58" s="50">
        <v>10533312</v>
      </c>
      <c r="H58" s="50">
        <v>47955703</v>
      </c>
      <c r="I58" s="50">
        <v>1321880</v>
      </c>
      <c r="J58" s="50">
        <v>5565897</v>
      </c>
      <c r="K58" s="50">
        <v>23349041</v>
      </c>
      <c r="L58" s="50">
        <v>48811379</v>
      </c>
      <c r="M58" s="50">
        <v>10634115</v>
      </c>
      <c r="N58" s="50">
        <v>34589483</v>
      </c>
      <c r="P58" s="51">
        <f t="shared" si="0"/>
        <v>0</v>
      </c>
    </row>
    <row r="59" spans="2:16" ht="15.75" x14ac:dyDescent="0.25">
      <c r="B59" s="14" t="s">
        <v>103</v>
      </c>
      <c r="C59" s="50">
        <v>378024389</v>
      </c>
      <c r="D59" s="50">
        <v>54773627</v>
      </c>
      <c r="E59" s="50">
        <v>31796777</v>
      </c>
      <c r="F59" s="50">
        <v>0</v>
      </c>
      <c r="G59" s="50">
        <v>0</v>
      </c>
      <c r="H59" s="50">
        <v>72513644</v>
      </c>
      <c r="I59" s="50">
        <v>1904960</v>
      </c>
      <c r="J59" s="50">
        <v>7849342</v>
      </c>
      <c r="K59" s="50">
        <v>42028273</v>
      </c>
      <c r="L59" s="50">
        <v>95321333</v>
      </c>
      <c r="M59" s="50">
        <v>15913928</v>
      </c>
      <c r="N59" s="50">
        <v>55922505</v>
      </c>
      <c r="P59" s="51">
        <f t="shared" si="0"/>
        <v>0</v>
      </c>
    </row>
    <row r="60" spans="2:16" ht="15.75" x14ac:dyDescent="0.25">
      <c r="B60" s="14" t="s">
        <v>104</v>
      </c>
      <c r="C60" s="50">
        <v>145681759</v>
      </c>
      <c r="D60" s="50">
        <v>49897611</v>
      </c>
      <c r="E60" s="50">
        <v>31643509</v>
      </c>
      <c r="F60" s="50">
        <v>0</v>
      </c>
      <c r="G60" s="50">
        <v>0</v>
      </c>
      <c r="H60" s="50">
        <v>44989</v>
      </c>
      <c r="I60" s="50">
        <v>122667</v>
      </c>
      <c r="J60" s="50">
        <v>1998014</v>
      </c>
      <c r="K60" s="50">
        <v>10507068</v>
      </c>
      <c r="L60" s="50">
        <v>31726169</v>
      </c>
      <c r="M60" s="50">
        <v>6297157</v>
      </c>
      <c r="N60" s="50">
        <v>13444575</v>
      </c>
      <c r="P60" s="51">
        <f t="shared" si="0"/>
        <v>0</v>
      </c>
    </row>
    <row r="61" spans="2:16" ht="15.75" x14ac:dyDescent="0.25">
      <c r="B61" s="14" t="s">
        <v>105</v>
      </c>
      <c r="C61" s="50">
        <v>143435931</v>
      </c>
      <c r="D61" s="50">
        <v>7786348</v>
      </c>
      <c r="E61" s="50">
        <v>16393175</v>
      </c>
      <c r="F61" s="50">
        <v>0</v>
      </c>
      <c r="G61" s="50">
        <v>0</v>
      </c>
      <c r="H61" s="50">
        <v>8293249</v>
      </c>
      <c r="I61" s="50">
        <v>2016941</v>
      </c>
      <c r="J61" s="50">
        <v>2997022</v>
      </c>
      <c r="K61" s="50">
        <v>19262959</v>
      </c>
      <c r="L61" s="50">
        <v>37304208</v>
      </c>
      <c r="M61" s="50">
        <v>8057094</v>
      </c>
      <c r="N61" s="50">
        <v>41324935</v>
      </c>
      <c r="P61" s="51">
        <f t="shared" si="0"/>
        <v>0</v>
      </c>
    </row>
    <row r="62" spans="2:16" ht="15.75" x14ac:dyDescent="0.25">
      <c r="B62" s="14" t="s">
        <v>106</v>
      </c>
      <c r="C62" s="50">
        <v>1680805121</v>
      </c>
      <c r="D62" s="50">
        <v>114337</v>
      </c>
      <c r="E62" s="50">
        <v>454437</v>
      </c>
      <c r="F62" s="50">
        <v>59931</v>
      </c>
      <c r="G62" s="50">
        <v>5321991</v>
      </c>
      <c r="H62" s="50">
        <v>1499434834</v>
      </c>
      <c r="I62" s="50">
        <v>6610136</v>
      </c>
      <c r="J62" s="50">
        <v>2997022</v>
      </c>
      <c r="K62" s="50">
        <v>19262959</v>
      </c>
      <c r="L62" s="50">
        <v>93959206</v>
      </c>
      <c r="M62" s="50">
        <v>7615317</v>
      </c>
      <c r="N62" s="50">
        <v>44974951</v>
      </c>
      <c r="P62" s="51">
        <f t="shared" si="0"/>
        <v>0</v>
      </c>
    </row>
    <row r="63" spans="2:16" ht="15.75" x14ac:dyDescent="0.25">
      <c r="B63" s="14" t="s">
        <v>107</v>
      </c>
      <c r="C63" s="50">
        <v>284430773</v>
      </c>
      <c r="D63" s="50">
        <v>10409308</v>
      </c>
      <c r="E63" s="50">
        <v>3919018</v>
      </c>
      <c r="F63" s="50">
        <v>0</v>
      </c>
      <c r="G63" s="50">
        <v>0</v>
      </c>
      <c r="H63" s="50">
        <v>132353075</v>
      </c>
      <c r="I63" s="50">
        <v>3145432</v>
      </c>
      <c r="J63" s="50">
        <v>20122859</v>
      </c>
      <c r="K63" s="50">
        <v>25100219</v>
      </c>
      <c r="L63" s="50">
        <v>55388239</v>
      </c>
      <c r="M63" s="50">
        <v>8894229</v>
      </c>
      <c r="N63" s="50">
        <v>25098394</v>
      </c>
      <c r="P63" s="51">
        <f t="shared" si="0"/>
        <v>0</v>
      </c>
    </row>
    <row r="64" spans="2:16" ht="15.75" x14ac:dyDescent="0.25">
      <c r="B64" s="14" t="s">
        <v>108</v>
      </c>
      <c r="C64" s="50">
        <v>104448944</v>
      </c>
      <c r="D64" s="50">
        <v>8437728</v>
      </c>
      <c r="E64" s="50">
        <v>18356389</v>
      </c>
      <c r="F64" s="50">
        <v>0</v>
      </c>
      <c r="G64" s="50">
        <v>0</v>
      </c>
      <c r="H64" s="50">
        <v>40856927</v>
      </c>
      <c r="I64" s="50">
        <v>245334</v>
      </c>
      <c r="J64" s="50">
        <v>1141722</v>
      </c>
      <c r="K64" s="50">
        <v>7004712</v>
      </c>
      <c r="L64" s="50">
        <v>15480588</v>
      </c>
      <c r="M64" s="50">
        <v>3315604</v>
      </c>
      <c r="N64" s="50">
        <v>9609940</v>
      </c>
      <c r="P64" s="51">
        <f t="shared" si="0"/>
        <v>0</v>
      </c>
    </row>
    <row r="65" spans="2:16" ht="15.75" x14ac:dyDescent="0.25">
      <c r="B65" s="14" t="s">
        <v>109</v>
      </c>
      <c r="C65" s="50">
        <v>203598022</v>
      </c>
      <c r="D65" s="50">
        <v>77444151</v>
      </c>
      <c r="E65" s="50">
        <v>14449414</v>
      </c>
      <c r="F65" s="50">
        <v>0</v>
      </c>
      <c r="G65" s="50">
        <v>0</v>
      </c>
      <c r="H65" s="50">
        <v>2467147</v>
      </c>
      <c r="I65" s="50">
        <v>910467</v>
      </c>
      <c r="J65" s="50">
        <v>10418218</v>
      </c>
      <c r="K65" s="50">
        <v>18679233</v>
      </c>
      <c r="L65" s="50">
        <v>38467056</v>
      </c>
      <c r="M65" s="50">
        <v>11417965</v>
      </c>
      <c r="N65" s="50">
        <v>29344371</v>
      </c>
      <c r="P65" s="51">
        <f t="shared" si="0"/>
        <v>0</v>
      </c>
    </row>
    <row r="66" spans="2:16" ht="15.75" x14ac:dyDescent="0.25">
      <c r="B66" s="14" t="s">
        <v>110</v>
      </c>
      <c r="C66" s="50">
        <v>88388791</v>
      </c>
      <c r="D66" s="50">
        <v>26097041</v>
      </c>
      <c r="E66" s="50">
        <v>31216860</v>
      </c>
      <c r="F66" s="50">
        <v>0</v>
      </c>
      <c r="G66" s="50">
        <v>0</v>
      </c>
      <c r="H66" s="50">
        <v>14679</v>
      </c>
      <c r="I66" s="50">
        <v>109923</v>
      </c>
      <c r="J66" s="50">
        <v>713577</v>
      </c>
      <c r="K66" s="50">
        <v>4669808</v>
      </c>
      <c r="L66" s="50">
        <v>14667128</v>
      </c>
      <c r="M66" s="50">
        <v>575568</v>
      </c>
      <c r="N66" s="50">
        <v>10324207</v>
      </c>
      <c r="P66" s="51">
        <f t="shared" si="0"/>
        <v>0</v>
      </c>
    </row>
    <row r="67" spans="2:16" ht="15.75" x14ac:dyDescent="0.25">
      <c r="B67" s="14" t="s">
        <v>111</v>
      </c>
      <c r="C67" s="50">
        <v>176934785</v>
      </c>
      <c r="D67" s="50">
        <v>65871014</v>
      </c>
      <c r="E67" s="50">
        <v>27230143</v>
      </c>
      <c r="F67" s="50">
        <v>0</v>
      </c>
      <c r="G67" s="50">
        <v>0</v>
      </c>
      <c r="H67" s="50">
        <v>104353</v>
      </c>
      <c r="I67" s="50">
        <v>214668</v>
      </c>
      <c r="J67" s="50">
        <v>428146</v>
      </c>
      <c r="K67" s="50">
        <v>9339616</v>
      </c>
      <c r="L67" s="50">
        <v>51325636</v>
      </c>
      <c r="M67" s="50">
        <v>7809563</v>
      </c>
      <c r="N67" s="50">
        <v>14611646</v>
      </c>
      <c r="P67" s="51">
        <f t="shared" si="0"/>
        <v>0</v>
      </c>
    </row>
    <row r="68" spans="2:16" ht="15.75" x14ac:dyDescent="0.25">
      <c r="B68" s="14" t="s">
        <v>112</v>
      </c>
      <c r="C68" s="50">
        <v>84349934</v>
      </c>
      <c r="D68" s="50">
        <v>7851802</v>
      </c>
      <c r="E68" s="50">
        <v>16620733</v>
      </c>
      <c r="F68" s="50">
        <v>0</v>
      </c>
      <c r="G68" s="50">
        <v>0</v>
      </c>
      <c r="H68" s="50">
        <v>24724</v>
      </c>
      <c r="I68" s="50">
        <v>214668</v>
      </c>
      <c r="J68" s="50">
        <v>4566890</v>
      </c>
      <c r="K68" s="50">
        <v>10507068</v>
      </c>
      <c r="L68" s="50">
        <v>25317105</v>
      </c>
      <c r="M68" s="50">
        <v>5766854</v>
      </c>
      <c r="N68" s="50">
        <v>13480090</v>
      </c>
      <c r="P68" s="51">
        <f t="shared" si="0"/>
        <v>0</v>
      </c>
    </row>
    <row r="69" spans="2:16" ht="15.75" x14ac:dyDescent="0.25">
      <c r="B69" s="14" t="s">
        <v>113</v>
      </c>
      <c r="C69" s="50">
        <v>36313092</v>
      </c>
      <c r="D69" s="50">
        <v>2073827</v>
      </c>
      <c r="E69" s="50">
        <v>20470572</v>
      </c>
      <c r="F69" s="50">
        <v>0</v>
      </c>
      <c r="G69" s="50">
        <v>0</v>
      </c>
      <c r="H69" s="50">
        <v>1516</v>
      </c>
      <c r="I69" s="50">
        <v>209900</v>
      </c>
      <c r="J69" s="50">
        <v>0</v>
      </c>
      <c r="K69" s="50">
        <v>1751178</v>
      </c>
      <c r="L69" s="50">
        <v>4849173</v>
      </c>
      <c r="M69" s="50">
        <v>1145119</v>
      </c>
      <c r="N69" s="50">
        <v>5811807</v>
      </c>
      <c r="P69" s="51">
        <f t="shared" si="0"/>
        <v>0</v>
      </c>
    </row>
    <row r="70" spans="2:16" ht="15.75" x14ac:dyDescent="0.25">
      <c r="B70" s="14" t="s">
        <v>114</v>
      </c>
      <c r="C70" s="50">
        <v>121732930</v>
      </c>
      <c r="D70" s="50">
        <v>28721173</v>
      </c>
      <c r="E70" s="50">
        <v>45581654</v>
      </c>
      <c r="F70" s="50">
        <v>0</v>
      </c>
      <c r="G70" s="50">
        <v>0</v>
      </c>
      <c r="H70" s="50">
        <v>11345</v>
      </c>
      <c r="I70" s="50">
        <v>92000</v>
      </c>
      <c r="J70" s="50">
        <v>856292</v>
      </c>
      <c r="K70" s="50">
        <v>7588438</v>
      </c>
      <c r="L70" s="50">
        <v>20062709</v>
      </c>
      <c r="M70" s="50">
        <v>5152036</v>
      </c>
      <c r="N70" s="50">
        <v>13667283</v>
      </c>
      <c r="P70" s="51">
        <f>SUM(D70:N70)-C70</f>
        <v>0</v>
      </c>
    </row>
    <row r="71" spans="2:16" ht="15.75" x14ac:dyDescent="0.25">
      <c r="B71" s="14" t="s">
        <v>115</v>
      </c>
      <c r="C71" s="50">
        <v>43774518</v>
      </c>
      <c r="D71" s="50">
        <v>4189802</v>
      </c>
      <c r="E71" s="50">
        <v>11192265</v>
      </c>
      <c r="F71" s="50">
        <v>0</v>
      </c>
      <c r="G71" s="50">
        <v>0</v>
      </c>
      <c r="H71" s="50">
        <v>789402</v>
      </c>
      <c r="I71" s="50">
        <v>153334</v>
      </c>
      <c r="J71" s="50">
        <v>999007</v>
      </c>
      <c r="K71" s="50">
        <v>4086082</v>
      </c>
      <c r="L71" s="50">
        <v>11821791</v>
      </c>
      <c r="M71" s="50">
        <v>2250990</v>
      </c>
      <c r="N71" s="50">
        <v>8291845</v>
      </c>
      <c r="P71" s="51">
        <f>SUM(D71:N71)-C71</f>
        <v>0</v>
      </c>
    </row>
    <row r="72" spans="2:16" ht="15.75" x14ac:dyDescent="0.25">
      <c r="B72" s="14" t="s">
        <v>116</v>
      </c>
      <c r="C72" s="50">
        <v>82896629</v>
      </c>
      <c r="D72" s="50">
        <v>360478</v>
      </c>
      <c r="E72" s="50">
        <v>17383008</v>
      </c>
      <c r="F72" s="50">
        <v>0</v>
      </c>
      <c r="G72" s="50">
        <v>0</v>
      </c>
      <c r="H72" s="50">
        <v>54038</v>
      </c>
      <c r="I72" s="50">
        <v>276001</v>
      </c>
      <c r="J72" s="50">
        <v>570861</v>
      </c>
      <c r="K72" s="50">
        <v>34439835</v>
      </c>
      <c r="L72" s="50">
        <v>15719120</v>
      </c>
      <c r="M72" s="50">
        <v>1266880</v>
      </c>
      <c r="N72" s="50">
        <v>12826408</v>
      </c>
      <c r="P72" s="51">
        <f t="shared" si="0"/>
        <v>0</v>
      </c>
    </row>
    <row r="73" spans="2:16" ht="15.75" x14ac:dyDescent="0.25">
      <c r="B73" s="14" t="s">
        <v>117</v>
      </c>
      <c r="C73" s="50">
        <v>155385560</v>
      </c>
      <c r="D73" s="50">
        <v>7618394</v>
      </c>
      <c r="E73" s="50">
        <v>26152488</v>
      </c>
      <c r="F73" s="50">
        <v>0</v>
      </c>
      <c r="G73" s="50">
        <v>0</v>
      </c>
      <c r="H73" s="50">
        <v>17753</v>
      </c>
      <c r="I73" s="50">
        <v>273617</v>
      </c>
      <c r="J73" s="50">
        <v>6279474</v>
      </c>
      <c r="K73" s="50">
        <v>33856109</v>
      </c>
      <c r="L73" s="50">
        <v>55218682</v>
      </c>
      <c r="M73" s="50">
        <v>6338412</v>
      </c>
      <c r="N73" s="50">
        <v>19630631</v>
      </c>
      <c r="P73" s="51">
        <f t="shared" si="0"/>
        <v>0</v>
      </c>
    </row>
    <row r="74" spans="2:16" ht="15.75" x14ac:dyDescent="0.25">
      <c r="B74" s="14" t="s">
        <v>118</v>
      </c>
      <c r="C74" s="50">
        <v>53508276</v>
      </c>
      <c r="D74" s="50">
        <v>2902252</v>
      </c>
      <c r="E74" s="50">
        <v>14104461</v>
      </c>
      <c r="F74" s="50">
        <v>0</v>
      </c>
      <c r="G74" s="50">
        <v>0</v>
      </c>
      <c r="H74" s="50">
        <v>2410598</v>
      </c>
      <c r="I74" s="50">
        <v>283976</v>
      </c>
      <c r="J74" s="50">
        <v>428146</v>
      </c>
      <c r="K74" s="50">
        <v>5253534</v>
      </c>
      <c r="L74" s="50">
        <v>14664657</v>
      </c>
      <c r="M74" s="50">
        <v>3313599</v>
      </c>
      <c r="N74" s="50">
        <v>10147053</v>
      </c>
      <c r="P74" s="51">
        <f t="shared" si="0"/>
        <v>0</v>
      </c>
    </row>
    <row r="75" spans="2:16" ht="15.75" x14ac:dyDescent="0.25">
      <c r="B75" s="14" t="s">
        <v>119</v>
      </c>
      <c r="C75" s="50">
        <v>173930680</v>
      </c>
      <c r="D75" s="50">
        <v>26660331</v>
      </c>
      <c r="E75" s="50">
        <v>48301810</v>
      </c>
      <c r="F75" s="50">
        <v>0</v>
      </c>
      <c r="G75" s="50">
        <v>0</v>
      </c>
      <c r="H75" s="50">
        <v>24762837</v>
      </c>
      <c r="I75" s="50">
        <v>184001</v>
      </c>
      <c r="J75" s="50">
        <v>1998014</v>
      </c>
      <c r="K75" s="50">
        <v>12841972</v>
      </c>
      <c r="L75" s="50">
        <v>34120171</v>
      </c>
      <c r="M75" s="50">
        <v>9280714</v>
      </c>
      <c r="N75" s="50">
        <v>15780830</v>
      </c>
      <c r="P75" s="51">
        <f t="shared" si="0"/>
        <v>0</v>
      </c>
    </row>
    <row r="76" spans="2:16" ht="15.75" x14ac:dyDescent="0.25">
      <c r="B76" s="14" t="s">
        <v>120</v>
      </c>
      <c r="C76" s="50">
        <v>2699068627</v>
      </c>
      <c r="D76" s="50">
        <v>99456260</v>
      </c>
      <c r="E76" s="50">
        <v>18253954</v>
      </c>
      <c r="F76" s="50">
        <v>390896227</v>
      </c>
      <c r="G76" s="50">
        <v>18431567</v>
      </c>
      <c r="H76" s="50">
        <v>281256146</v>
      </c>
      <c r="I76" s="50">
        <v>35833905</v>
      </c>
      <c r="J76" s="50">
        <v>159698436</v>
      </c>
      <c r="K76" s="50">
        <v>399268601</v>
      </c>
      <c r="L76" s="50">
        <v>750146719</v>
      </c>
      <c r="M76" s="50">
        <v>187354721</v>
      </c>
      <c r="N76" s="50">
        <v>358472091</v>
      </c>
      <c r="P76" s="51">
        <f t="shared" ref="P76:P107" si="1">SUM(D76:N76)-C76</f>
        <v>0</v>
      </c>
    </row>
    <row r="77" spans="2:16" ht="15.75" x14ac:dyDescent="0.25">
      <c r="B77" s="14" t="s">
        <v>121</v>
      </c>
      <c r="C77" s="50">
        <v>371995707</v>
      </c>
      <c r="D77" s="50">
        <v>1334185</v>
      </c>
      <c r="E77" s="50">
        <v>7216524</v>
      </c>
      <c r="F77" s="50">
        <v>0</v>
      </c>
      <c r="G77" s="50">
        <v>0</v>
      </c>
      <c r="H77" s="50">
        <v>240441869</v>
      </c>
      <c r="I77" s="50">
        <v>773715</v>
      </c>
      <c r="J77" s="50">
        <v>2568876</v>
      </c>
      <c r="K77" s="50">
        <v>12841972</v>
      </c>
      <c r="L77" s="50">
        <v>34319975</v>
      </c>
      <c r="M77" s="50">
        <v>5855381</v>
      </c>
      <c r="N77" s="50">
        <v>66643210</v>
      </c>
      <c r="P77" s="51">
        <f t="shared" si="1"/>
        <v>0</v>
      </c>
    </row>
    <row r="78" spans="2:16" ht="15.75" x14ac:dyDescent="0.25">
      <c r="B78" s="14" t="s">
        <v>122</v>
      </c>
      <c r="C78" s="50">
        <v>164470340</v>
      </c>
      <c r="D78" s="50">
        <v>46679503</v>
      </c>
      <c r="E78" s="50">
        <v>30828076</v>
      </c>
      <c r="F78" s="50">
        <v>0</v>
      </c>
      <c r="G78" s="50">
        <v>0</v>
      </c>
      <c r="H78" s="50">
        <v>8309703</v>
      </c>
      <c r="I78" s="50">
        <v>401464</v>
      </c>
      <c r="J78" s="50">
        <v>1427153</v>
      </c>
      <c r="K78" s="50">
        <v>14009424</v>
      </c>
      <c r="L78" s="50">
        <v>40573113</v>
      </c>
      <c r="M78" s="50">
        <v>4541229</v>
      </c>
      <c r="N78" s="50">
        <v>17700675</v>
      </c>
      <c r="P78" s="51">
        <f t="shared" si="1"/>
        <v>0</v>
      </c>
    </row>
    <row r="79" spans="2:16" ht="15.75" x14ac:dyDescent="0.25">
      <c r="B79" s="14" t="s">
        <v>123</v>
      </c>
      <c r="C79" s="50">
        <v>278189123</v>
      </c>
      <c r="D79" s="50">
        <v>67410716</v>
      </c>
      <c r="E79" s="50">
        <v>71572346</v>
      </c>
      <c r="F79" s="50">
        <v>0</v>
      </c>
      <c r="G79" s="50">
        <v>0</v>
      </c>
      <c r="H79" s="50">
        <v>12961422</v>
      </c>
      <c r="I79" s="50">
        <v>642030</v>
      </c>
      <c r="J79" s="50">
        <v>428146</v>
      </c>
      <c r="K79" s="50">
        <v>19262959</v>
      </c>
      <c r="L79" s="50">
        <v>67661560</v>
      </c>
      <c r="M79" s="50">
        <v>10877636</v>
      </c>
      <c r="N79" s="50">
        <v>27372308</v>
      </c>
      <c r="P79" s="51">
        <f t="shared" si="1"/>
        <v>0</v>
      </c>
    </row>
    <row r="80" spans="2:16" ht="15.75" x14ac:dyDescent="0.25">
      <c r="B80" s="14" t="s">
        <v>124</v>
      </c>
      <c r="C80" s="50">
        <v>133602075</v>
      </c>
      <c r="D80" s="50">
        <v>34647119</v>
      </c>
      <c r="E80" s="50">
        <v>29280998</v>
      </c>
      <c r="F80" s="50">
        <v>0</v>
      </c>
      <c r="G80" s="50"/>
      <c r="H80" s="50">
        <v>363287</v>
      </c>
      <c r="I80" s="50">
        <v>721699</v>
      </c>
      <c r="J80" s="50">
        <v>999007</v>
      </c>
      <c r="K80" s="50">
        <v>8755890</v>
      </c>
      <c r="L80" s="50">
        <v>37092746</v>
      </c>
      <c r="M80" s="50">
        <v>5888614</v>
      </c>
      <c r="N80" s="50">
        <v>15852715</v>
      </c>
      <c r="P80" s="51">
        <f t="shared" si="1"/>
        <v>0</v>
      </c>
    </row>
    <row r="81" spans="2:16" ht="15.75" x14ac:dyDescent="0.25">
      <c r="B81" s="14" t="s">
        <v>125</v>
      </c>
      <c r="C81" s="50">
        <v>150248204</v>
      </c>
      <c r="D81" s="50">
        <v>40107100</v>
      </c>
      <c r="E81" s="50">
        <v>41629237</v>
      </c>
      <c r="F81" s="50">
        <v>0</v>
      </c>
      <c r="G81" s="50">
        <v>0</v>
      </c>
      <c r="H81" s="50">
        <v>1105925</v>
      </c>
      <c r="I81" s="50">
        <v>122667</v>
      </c>
      <c r="J81" s="50">
        <v>999007</v>
      </c>
      <c r="K81" s="50">
        <v>9923342</v>
      </c>
      <c r="L81" s="50">
        <v>36367781</v>
      </c>
      <c r="M81" s="50">
        <v>7277255</v>
      </c>
      <c r="N81" s="50">
        <v>12715890</v>
      </c>
      <c r="P81" s="51">
        <f t="shared" si="1"/>
        <v>0</v>
      </c>
    </row>
    <row r="82" spans="2:16" ht="15.75" x14ac:dyDescent="0.25">
      <c r="B82" s="14" t="s">
        <v>126</v>
      </c>
      <c r="C82" s="50">
        <v>88322191</v>
      </c>
      <c r="D82" s="50">
        <v>29391721</v>
      </c>
      <c r="E82" s="50">
        <v>19371815</v>
      </c>
      <c r="F82" s="50">
        <v>0</v>
      </c>
      <c r="G82" s="50">
        <v>0</v>
      </c>
      <c r="H82" s="50">
        <v>1040066</v>
      </c>
      <c r="I82" s="50">
        <v>92000</v>
      </c>
      <c r="J82" s="50">
        <v>1855299</v>
      </c>
      <c r="K82" s="50">
        <v>5837260</v>
      </c>
      <c r="L82" s="50">
        <v>20122726</v>
      </c>
      <c r="M82" s="50">
        <v>3026818</v>
      </c>
      <c r="N82" s="50">
        <v>7584486</v>
      </c>
      <c r="P82" s="51">
        <f t="shared" si="1"/>
        <v>0</v>
      </c>
    </row>
    <row r="83" spans="2:16" ht="15.75" x14ac:dyDescent="0.25">
      <c r="B83" s="14" t="s">
        <v>127</v>
      </c>
      <c r="C83" s="50">
        <v>361604344</v>
      </c>
      <c r="D83" s="50">
        <v>23298303</v>
      </c>
      <c r="E83" s="50">
        <v>49226324</v>
      </c>
      <c r="F83" s="50">
        <v>0</v>
      </c>
      <c r="G83" s="50">
        <v>37242666</v>
      </c>
      <c r="H83" s="50">
        <v>118167995</v>
      </c>
      <c r="I83" s="50">
        <v>4286735</v>
      </c>
      <c r="J83" s="50">
        <v>6993050</v>
      </c>
      <c r="K83" s="50">
        <v>14009424</v>
      </c>
      <c r="L83" s="50">
        <v>83984078</v>
      </c>
      <c r="M83" s="50">
        <v>6585943</v>
      </c>
      <c r="N83" s="50">
        <v>17809826</v>
      </c>
      <c r="P83" s="51">
        <f t="shared" si="1"/>
        <v>0</v>
      </c>
    </row>
    <row r="84" spans="2:16" ht="15.75" x14ac:dyDescent="0.25">
      <c r="B84" s="14" t="s">
        <v>128</v>
      </c>
      <c r="C84" s="50">
        <v>444266367</v>
      </c>
      <c r="D84" s="50">
        <v>61741385</v>
      </c>
      <c r="E84" s="50">
        <v>32462084</v>
      </c>
      <c r="F84" s="50">
        <v>0</v>
      </c>
      <c r="G84" s="50">
        <v>0</v>
      </c>
      <c r="H84" s="50">
        <v>48916010</v>
      </c>
      <c r="I84" s="50">
        <v>5913150</v>
      </c>
      <c r="J84" s="50">
        <v>6422189</v>
      </c>
      <c r="K84" s="50">
        <v>57205150</v>
      </c>
      <c r="L84" s="50">
        <v>122351532</v>
      </c>
      <c r="M84" s="50">
        <v>32426632</v>
      </c>
      <c r="N84" s="50">
        <v>76828235</v>
      </c>
      <c r="P84" s="51">
        <f t="shared" si="1"/>
        <v>0</v>
      </c>
    </row>
    <row r="85" spans="2:16" ht="15.75" x14ac:dyDescent="0.25">
      <c r="B85" s="14" t="s">
        <v>129</v>
      </c>
      <c r="C85" s="50">
        <v>3489320790</v>
      </c>
      <c r="D85" s="50">
        <v>63533649</v>
      </c>
      <c r="E85" s="50">
        <v>10248971</v>
      </c>
      <c r="F85" s="50">
        <v>0</v>
      </c>
      <c r="G85" s="50">
        <v>167574</v>
      </c>
      <c r="H85" s="50">
        <v>364468917</v>
      </c>
      <c r="I85" s="50">
        <v>18339525</v>
      </c>
      <c r="J85" s="50">
        <v>51662944</v>
      </c>
      <c r="K85" s="50">
        <v>288944380</v>
      </c>
      <c r="L85" s="50">
        <v>836887050</v>
      </c>
      <c r="M85" s="50">
        <v>229981317</v>
      </c>
      <c r="N85" s="50">
        <v>1625086463</v>
      </c>
      <c r="P85" s="51">
        <f t="shared" si="1"/>
        <v>0</v>
      </c>
    </row>
    <row r="86" spans="2:16" ht="15.75" x14ac:dyDescent="0.25">
      <c r="B86" s="14" t="s">
        <v>130</v>
      </c>
      <c r="C86" s="50">
        <v>98332581</v>
      </c>
      <c r="D86" s="50">
        <v>12641880</v>
      </c>
      <c r="E86" s="50">
        <v>34622236</v>
      </c>
      <c r="F86" s="50">
        <v>0</v>
      </c>
      <c r="G86" s="50">
        <v>0</v>
      </c>
      <c r="H86" s="50">
        <v>4806</v>
      </c>
      <c r="I86" s="50">
        <v>141316</v>
      </c>
      <c r="J86" s="50">
        <v>1141722</v>
      </c>
      <c r="K86" s="50">
        <v>8172164</v>
      </c>
      <c r="L86" s="50">
        <v>23927816</v>
      </c>
      <c r="M86" s="50">
        <v>4702240</v>
      </c>
      <c r="N86" s="50">
        <v>12978401</v>
      </c>
      <c r="P86" s="51">
        <f t="shared" si="1"/>
        <v>0</v>
      </c>
    </row>
    <row r="87" spans="2:16" ht="15.75" x14ac:dyDescent="0.25">
      <c r="B87" s="14" t="s">
        <v>131</v>
      </c>
      <c r="C87" s="50">
        <v>147273272</v>
      </c>
      <c r="D87" s="50">
        <v>14808051</v>
      </c>
      <c r="E87" s="50">
        <v>31246435</v>
      </c>
      <c r="F87" s="50">
        <v>0</v>
      </c>
      <c r="G87" s="50">
        <v>0</v>
      </c>
      <c r="H87" s="50">
        <v>8276882</v>
      </c>
      <c r="I87" s="50">
        <v>604424</v>
      </c>
      <c r="J87" s="50">
        <v>1427153</v>
      </c>
      <c r="K87" s="50">
        <v>16344329</v>
      </c>
      <c r="L87" s="50">
        <v>44578610</v>
      </c>
      <c r="M87" s="50">
        <v>7281266</v>
      </c>
      <c r="N87" s="50">
        <v>22706122</v>
      </c>
      <c r="P87" s="51">
        <f t="shared" si="1"/>
        <v>0</v>
      </c>
    </row>
    <row r="88" spans="2:16" ht="15.75" x14ac:dyDescent="0.25">
      <c r="B88" s="14" t="s">
        <v>132</v>
      </c>
      <c r="C88" s="50">
        <v>129294414</v>
      </c>
      <c r="D88" s="50">
        <v>21599170</v>
      </c>
      <c r="E88" s="50">
        <v>27080024</v>
      </c>
      <c r="F88" s="50">
        <v>0</v>
      </c>
      <c r="G88" s="50">
        <v>0</v>
      </c>
      <c r="H88" s="50">
        <v>5158329</v>
      </c>
      <c r="I88" s="50">
        <v>214668</v>
      </c>
      <c r="J88" s="50">
        <v>2854306</v>
      </c>
      <c r="K88" s="50">
        <v>12258246</v>
      </c>
      <c r="L88" s="50">
        <v>39015805</v>
      </c>
      <c r="M88" s="50">
        <v>7196750</v>
      </c>
      <c r="N88" s="50">
        <v>13917116</v>
      </c>
      <c r="P88" s="51">
        <f t="shared" si="1"/>
        <v>0</v>
      </c>
    </row>
    <row r="89" spans="2:16" ht="15.75" x14ac:dyDescent="0.25">
      <c r="B89" s="14" t="s">
        <v>133</v>
      </c>
      <c r="C89" s="50">
        <v>317243062</v>
      </c>
      <c r="D89" s="50">
        <v>44784612</v>
      </c>
      <c r="E89" s="50">
        <v>66677245</v>
      </c>
      <c r="F89" s="50">
        <v>0</v>
      </c>
      <c r="G89" s="50">
        <v>0</v>
      </c>
      <c r="H89" s="50">
        <v>33603571</v>
      </c>
      <c r="I89" s="50">
        <v>623695</v>
      </c>
      <c r="J89" s="50">
        <v>2854306</v>
      </c>
      <c r="K89" s="50">
        <v>25683945</v>
      </c>
      <c r="L89" s="50">
        <v>91412345</v>
      </c>
      <c r="M89" s="50">
        <v>16601230</v>
      </c>
      <c r="N89" s="50">
        <v>35002113</v>
      </c>
      <c r="P89" s="51">
        <f t="shared" si="1"/>
        <v>0</v>
      </c>
    </row>
    <row r="90" spans="2:16" ht="15.75" x14ac:dyDescent="0.25">
      <c r="B90" s="47" t="s">
        <v>134</v>
      </c>
      <c r="C90" s="50">
        <v>269977413</v>
      </c>
      <c r="D90" s="50">
        <v>104988024</v>
      </c>
      <c r="E90" s="50">
        <v>38566763</v>
      </c>
      <c r="F90" s="50">
        <v>0</v>
      </c>
      <c r="G90" s="50">
        <v>1066000</v>
      </c>
      <c r="H90" s="50">
        <v>7264008</v>
      </c>
      <c r="I90" s="50">
        <v>245334</v>
      </c>
      <c r="J90" s="50">
        <v>3996029</v>
      </c>
      <c r="K90" s="50">
        <v>16928055</v>
      </c>
      <c r="L90" s="50">
        <v>76426101</v>
      </c>
      <c r="M90" s="50">
        <v>5399567</v>
      </c>
      <c r="N90" s="50">
        <v>15097532</v>
      </c>
      <c r="P90" s="51">
        <f t="shared" si="1"/>
        <v>0</v>
      </c>
    </row>
    <row r="91" spans="2:16" ht="15.75" x14ac:dyDescent="0.25">
      <c r="B91" s="47" t="s">
        <v>135</v>
      </c>
      <c r="C91" s="50">
        <v>172867437</v>
      </c>
      <c r="D91" s="50">
        <v>7441967</v>
      </c>
      <c r="E91" s="50">
        <v>26472242</v>
      </c>
      <c r="F91" s="50">
        <v>0</v>
      </c>
      <c r="G91" s="50">
        <v>0</v>
      </c>
      <c r="H91" s="50">
        <v>22085901</v>
      </c>
      <c r="I91" s="50">
        <v>829246</v>
      </c>
      <c r="J91" s="50">
        <v>4852321</v>
      </c>
      <c r="K91" s="50">
        <v>19846685</v>
      </c>
      <c r="L91" s="50">
        <v>60616088</v>
      </c>
      <c r="M91" s="50">
        <v>6261917</v>
      </c>
      <c r="N91" s="50">
        <v>24461070</v>
      </c>
      <c r="P91" s="51">
        <f t="shared" si="1"/>
        <v>0</v>
      </c>
    </row>
    <row r="92" spans="2:16" ht="15.75" x14ac:dyDescent="0.25">
      <c r="B92" s="47" t="s">
        <v>136</v>
      </c>
      <c r="C92" s="50">
        <v>356022472</v>
      </c>
      <c r="D92" s="50">
        <v>15231154</v>
      </c>
      <c r="E92" s="50">
        <v>14396564</v>
      </c>
      <c r="F92" s="50">
        <v>0</v>
      </c>
      <c r="G92" s="50">
        <v>172400</v>
      </c>
      <c r="H92" s="50">
        <v>113357148</v>
      </c>
      <c r="I92" s="50">
        <v>2256806</v>
      </c>
      <c r="J92" s="50">
        <v>20265574</v>
      </c>
      <c r="K92" s="50">
        <v>45530630</v>
      </c>
      <c r="L92" s="50">
        <v>89233691</v>
      </c>
      <c r="M92" s="50">
        <v>15629153</v>
      </c>
      <c r="N92" s="50">
        <v>39949352</v>
      </c>
      <c r="P92" s="51">
        <f t="shared" si="1"/>
        <v>0</v>
      </c>
    </row>
    <row r="93" spans="2:16" ht="15.75" x14ac:dyDescent="0.25">
      <c r="B93" s="47" t="s">
        <v>137</v>
      </c>
      <c r="C93" s="50">
        <v>210138737</v>
      </c>
      <c r="D93" s="50">
        <v>6620852</v>
      </c>
      <c r="E93" s="50">
        <v>32963082</v>
      </c>
      <c r="F93" s="50">
        <v>0</v>
      </c>
      <c r="G93" s="50">
        <v>4650096</v>
      </c>
      <c r="H93" s="50">
        <v>84227160</v>
      </c>
      <c r="I93" s="50">
        <v>572721</v>
      </c>
      <c r="J93" s="50">
        <v>3139737</v>
      </c>
      <c r="K93" s="50">
        <v>9923342</v>
      </c>
      <c r="L93" s="50">
        <v>41359684</v>
      </c>
      <c r="M93" s="50">
        <v>4667000</v>
      </c>
      <c r="N93" s="50">
        <v>22015063</v>
      </c>
      <c r="P93" s="51">
        <f t="shared" si="1"/>
        <v>0</v>
      </c>
    </row>
    <row r="94" spans="2:16" ht="15.75" x14ac:dyDescent="0.25">
      <c r="B94" s="47" t="s">
        <v>138</v>
      </c>
      <c r="C94" s="50">
        <v>74157109</v>
      </c>
      <c r="D94" s="50">
        <v>4580338</v>
      </c>
      <c r="E94" s="50">
        <v>22553353</v>
      </c>
      <c r="F94" s="50">
        <v>0</v>
      </c>
      <c r="G94" s="50">
        <v>0</v>
      </c>
      <c r="H94" s="50">
        <v>1600</v>
      </c>
      <c r="I94" s="50">
        <v>1515501</v>
      </c>
      <c r="J94" s="50">
        <v>285431</v>
      </c>
      <c r="K94" s="50">
        <v>8755890</v>
      </c>
      <c r="L94" s="50">
        <v>20035446</v>
      </c>
      <c r="M94" s="50">
        <v>4497969</v>
      </c>
      <c r="N94" s="50">
        <v>11931581</v>
      </c>
      <c r="P94" s="51">
        <f t="shared" si="1"/>
        <v>0</v>
      </c>
    </row>
    <row r="95" spans="2:16" ht="15.75" x14ac:dyDescent="0.25">
      <c r="B95" s="14" t="s">
        <v>139</v>
      </c>
      <c r="C95" s="50">
        <v>62930591</v>
      </c>
      <c r="D95" s="50">
        <v>1618801</v>
      </c>
      <c r="E95" s="50">
        <v>17965271</v>
      </c>
      <c r="F95" s="50">
        <v>0</v>
      </c>
      <c r="G95" s="50">
        <v>0</v>
      </c>
      <c r="H95" s="50">
        <v>1078603</v>
      </c>
      <c r="I95" s="50">
        <v>276001</v>
      </c>
      <c r="J95" s="50">
        <v>5994043</v>
      </c>
      <c r="K95" s="50">
        <v>7004712</v>
      </c>
      <c r="L95" s="50">
        <v>15220550</v>
      </c>
      <c r="M95" s="50">
        <v>3847912</v>
      </c>
      <c r="N95" s="50">
        <v>9924698</v>
      </c>
      <c r="P95" s="51">
        <f t="shared" si="1"/>
        <v>0</v>
      </c>
    </row>
    <row r="96" spans="2:16" ht="15.75" x14ac:dyDescent="0.25">
      <c r="B96" s="14" t="s">
        <v>140</v>
      </c>
      <c r="C96" s="50">
        <v>113604654</v>
      </c>
      <c r="D96" s="50">
        <v>7371439</v>
      </c>
      <c r="E96" s="50">
        <v>28069578</v>
      </c>
      <c r="F96" s="50">
        <v>0</v>
      </c>
      <c r="G96" s="50">
        <v>0</v>
      </c>
      <c r="H96" s="50">
        <v>19707865</v>
      </c>
      <c r="I96" s="50">
        <v>214668</v>
      </c>
      <c r="J96" s="50">
        <v>8991065</v>
      </c>
      <c r="K96" s="50">
        <v>8172164</v>
      </c>
      <c r="L96" s="50">
        <v>23251558</v>
      </c>
      <c r="M96" s="50">
        <v>3969671</v>
      </c>
      <c r="N96" s="50">
        <v>13856646</v>
      </c>
      <c r="P96" s="51">
        <f t="shared" si="1"/>
        <v>0</v>
      </c>
    </row>
    <row r="97" spans="2:16" ht="15.75" x14ac:dyDescent="0.25">
      <c r="B97" s="14" t="s">
        <v>141</v>
      </c>
      <c r="C97" s="50">
        <v>388061259</v>
      </c>
      <c r="D97" s="50">
        <v>92783110</v>
      </c>
      <c r="E97" s="50">
        <v>19922241</v>
      </c>
      <c r="F97" s="50">
        <v>0</v>
      </c>
      <c r="G97" s="50">
        <v>0</v>
      </c>
      <c r="H97" s="50">
        <v>85090129</v>
      </c>
      <c r="I97" s="50">
        <v>1687497</v>
      </c>
      <c r="J97" s="50">
        <v>1427153</v>
      </c>
      <c r="K97" s="50">
        <v>29770027</v>
      </c>
      <c r="L97" s="50">
        <v>71592440</v>
      </c>
      <c r="M97" s="50">
        <v>17259308</v>
      </c>
      <c r="N97" s="50">
        <v>68529354</v>
      </c>
      <c r="P97" s="51">
        <f t="shared" si="1"/>
        <v>0</v>
      </c>
    </row>
    <row r="98" spans="2:16" ht="15.75" x14ac:dyDescent="0.25">
      <c r="B98" s="14" t="s">
        <v>142</v>
      </c>
      <c r="C98" s="50">
        <v>81427180</v>
      </c>
      <c r="D98" s="50">
        <v>3435615</v>
      </c>
      <c r="E98" s="50">
        <v>23360543</v>
      </c>
      <c r="F98" s="50">
        <v>0</v>
      </c>
      <c r="G98" s="50">
        <v>0</v>
      </c>
      <c r="H98" s="50">
        <v>5725429</v>
      </c>
      <c r="I98" s="50">
        <v>386651</v>
      </c>
      <c r="J98" s="50">
        <v>1712584</v>
      </c>
      <c r="K98" s="50">
        <v>8755890</v>
      </c>
      <c r="L98" s="50">
        <v>24211957</v>
      </c>
      <c r="M98" s="50">
        <v>4050177</v>
      </c>
      <c r="N98" s="50">
        <v>9788334</v>
      </c>
      <c r="P98" s="51">
        <f t="shared" si="1"/>
        <v>0</v>
      </c>
    </row>
    <row r="99" spans="2:16" ht="15.75" x14ac:dyDescent="0.25">
      <c r="B99" s="14" t="s">
        <v>143</v>
      </c>
      <c r="C99" s="50">
        <v>93308414</v>
      </c>
      <c r="D99" s="50">
        <v>16198844</v>
      </c>
      <c r="E99" s="50">
        <v>21767003</v>
      </c>
      <c r="F99" s="50">
        <v>0</v>
      </c>
      <c r="G99" s="50">
        <v>0</v>
      </c>
      <c r="H99" s="50">
        <v>8525467</v>
      </c>
      <c r="I99" s="50">
        <v>153334</v>
      </c>
      <c r="J99" s="50">
        <v>856292</v>
      </c>
      <c r="K99" s="50">
        <v>7588438</v>
      </c>
      <c r="L99" s="50">
        <v>23384305</v>
      </c>
      <c r="M99" s="50">
        <v>4580479</v>
      </c>
      <c r="N99" s="50">
        <v>10254252</v>
      </c>
      <c r="P99" s="51">
        <f t="shared" si="1"/>
        <v>0</v>
      </c>
    </row>
    <row r="100" spans="2:16" ht="15.75" x14ac:dyDescent="0.25">
      <c r="B100" s="14" t="s">
        <v>144</v>
      </c>
      <c r="C100" s="50">
        <v>557675184</v>
      </c>
      <c r="D100" s="50">
        <v>95708843</v>
      </c>
      <c r="E100" s="50">
        <v>30343391</v>
      </c>
      <c r="F100" s="50">
        <v>46760217</v>
      </c>
      <c r="G100" s="50">
        <v>2543502</v>
      </c>
      <c r="H100" s="50">
        <v>13649892</v>
      </c>
      <c r="I100" s="50">
        <v>2447545</v>
      </c>
      <c r="J100" s="50">
        <v>15698684</v>
      </c>
      <c r="K100" s="50">
        <v>57205150</v>
      </c>
      <c r="L100" s="50">
        <v>145636630</v>
      </c>
      <c r="M100" s="50">
        <v>31207022</v>
      </c>
      <c r="N100" s="50">
        <v>116474308</v>
      </c>
      <c r="P100" s="51">
        <f t="shared" si="1"/>
        <v>0</v>
      </c>
    </row>
    <row r="101" spans="2:16" ht="15.75" x14ac:dyDescent="0.25">
      <c r="B101" s="14" t="s">
        <v>145</v>
      </c>
      <c r="C101" s="50">
        <v>296115603</v>
      </c>
      <c r="D101" s="50">
        <v>36941084</v>
      </c>
      <c r="E101" s="50">
        <v>54900745</v>
      </c>
      <c r="F101" s="50">
        <v>0</v>
      </c>
      <c r="G101" s="50">
        <v>0</v>
      </c>
      <c r="H101" s="50">
        <v>21863556</v>
      </c>
      <c r="I101" s="50">
        <v>1393059</v>
      </c>
      <c r="J101" s="50">
        <v>1855299</v>
      </c>
      <c r="K101" s="50">
        <v>28018849</v>
      </c>
      <c r="L101" s="50">
        <v>99404461</v>
      </c>
      <c r="M101" s="50">
        <v>17911371</v>
      </c>
      <c r="N101" s="50">
        <v>33827179</v>
      </c>
      <c r="P101" s="51">
        <f t="shared" si="1"/>
        <v>0</v>
      </c>
    </row>
    <row r="102" spans="2:16" ht="15.75" x14ac:dyDescent="0.25">
      <c r="B102" s="14" t="s">
        <v>146</v>
      </c>
      <c r="C102" s="50">
        <v>1125715782</v>
      </c>
      <c r="D102" s="50">
        <v>14950047</v>
      </c>
      <c r="E102" s="50">
        <v>70399321</v>
      </c>
      <c r="F102" s="50">
        <v>0</v>
      </c>
      <c r="G102" s="50">
        <v>142254019</v>
      </c>
      <c r="H102" s="50">
        <v>431230762</v>
      </c>
      <c r="I102" s="50">
        <v>13211517</v>
      </c>
      <c r="J102" s="50">
        <v>12558947</v>
      </c>
      <c r="K102" s="50">
        <v>72382028</v>
      </c>
      <c r="L102" s="50">
        <v>256418681</v>
      </c>
      <c r="M102" s="50">
        <v>38191481</v>
      </c>
      <c r="N102" s="50">
        <v>74118979</v>
      </c>
      <c r="P102" s="51">
        <f t="shared" si="1"/>
        <v>0</v>
      </c>
    </row>
    <row r="103" spans="2:16" ht="15.75" x14ac:dyDescent="0.25">
      <c r="B103" s="14" t="s">
        <v>147</v>
      </c>
      <c r="C103" s="50">
        <v>232949118</v>
      </c>
      <c r="D103" s="50">
        <v>91175842</v>
      </c>
      <c r="E103" s="50">
        <v>36612963</v>
      </c>
      <c r="F103" s="50">
        <v>0</v>
      </c>
      <c r="G103" s="50">
        <v>825280</v>
      </c>
      <c r="H103" s="50">
        <v>26500</v>
      </c>
      <c r="I103" s="50">
        <v>450054</v>
      </c>
      <c r="J103" s="50">
        <v>3282452</v>
      </c>
      <c r="K103" s="50">
        <v>16928055</v>
      </c>
      <c r="L103" s="50">
        <v>54605419</v>
      </c>
      <c r="M103" s="50">
        <v>7076995</v>
      </c>
      <c r="N103" s="50">
        <v>21965558</v>
      </c>
      <c r="P103" s="51">
        <f t="shared" si="1"/>
        <v>0</v>
      </c>
    </row>
    <row r="104" spans="2:16" ht="15.75" x14ac:dyDescent="0.25">
      <c r="B104" s="14" t="s">
        <v>148</v>
      </c>
      <c r="C104" s="50">
        <v>295279957</v>
      </c>
      <c r="D104" s="50">
        <v>76004843</v>
      </c>
      <c r="E104" s="50">
        <v>52149624</v>
      </c>
      <c r="F104" s="50">
        <v>0</v>
      </c>
      <c r="G104" s="50">
        <v>0</v>
      </c>
      <c r="H104" s="50">
        <v>198184</v>
      </c>
      <c r="I104" s="50">
        <v>959686</v>
      </c>
      <c r="J104" s="50">
        <v>5280467</v>
      </c>
      <c r="K104" s="50">
        <v>30353753</v>
      </c>
      <c r="L104" s="50">
        <v>69325130</v>
      </c>
      <c r="M104" s="50">
        <v>18971975</v>
      </c>
      <c r="N104" s="50">
        <v>42036295</v>
      </c>
      <c r="P104" s="51">
        <f t="shared" si="1"/>
        <v>0</v>
      </c>
    </row>
    <row r="105" spans="2:16" ht="15.75" x14ac:dyDescent="0.25">
      <c r="B105" s="14" t="s">
        <v>149</v>
      </c>
      <c r="C105" s="50">
        <v>173275192</v>
      </c>
      <c r="D105" s="50">
        <v>42932803</v>
      </c>
      <c r="E105" s="50">
        <v>35195565</v>
      </c>
      <c r="F105" s="50">
        <v>0</v>
      </c>
      <c r="G105" s="50">
        <v>0</v>
      </c>
      <c r="H105" s="50">
        <v>34323044</v>
      </c>
      <c r="I105" s="50">
        <v>245334</v>
      </c>
      <c r="J105" s="50">
        <v>713577</v>
      </c>
      <c r="K105" s="50">
        <v>8755890</v>
      </c>
      <c r="L105" s="50">
        <v>34080814</v>
      </c>
      <c r="M105" s="50">
        <v>4417464</v>
      </c>
      <c r="N105" s="50">
        <v>12610701</v>
      </c>
      <c r="P105" s="51">
        <f t="shared" si="1"/>
        <v>0</v>
      </c>
    </row>
    <row r="106" spans="2:16" ht="15.75" x14ac:dyDescent="0.25">
      <c r="B106" s="14" t="s">
        <v>150</v>
      </c>
      <c r="C106" s="50">
        <v>644374810</v>
      </c>
      <c r="D106" s="50">
        <v>158529762</v>
      </c>
      <c r="E106" s="50">
        <v>34203657</v>
      </c>
      <c r="F106" s="50">
        <v>0</v>
      </c>
      <c r="G106" s="50">
        <v>0</v>
      </c>
      <c r="H106" s="50">
        <v>47481914</v>
      </c>
      <c r="I106" s="50">
        <v>5765523</v>
      </c>
      <c r="J106" s="50">
        <v>41102010</v>
      </c>
      <c r="K106" s="50">
        <v>58956329</v>
      </c>
      <c r="L106" s="50">
        <v>177998322</v>
      </c>
      <c r="M106" s="50">
        <v>35616465</v>
      </c>
      <c r="N106" s="50">
        <v>84720828</v>
      </c>
      <c r="P106" s="51">
        <f t="shared" si="1"/>
        <v>0</v>
      </c>
    </row>
    <row r="107" spans="2:16" ht="15.75" x14ac:dyDescent="0.25">
      <c r="B107" s="14" t="s">
        <v>151</v>
      </c>
      <c r="C107" s="50">
        <v>38106859</v>
      </c>
      <c r="D107" s="50">
        <v>4000066</v>
      </c>
      <c r="E107" s="50">
        <v>21721829</v>
      </c>
      <c r="F107" s="50">
        <v>0</v>
      </c>
      <c r="G107" s="50">
        <v>0</v>
      </c>
      <c r="H107" s="50">
        <v>823</v>
      </c>
      <c r="I107" s="50">
        <v>30667</v>
      </c>
      <c r="J107" s="50">
        <v>142715</v>
      </c>
      <c r="K107" s="50">
        <v>1751178</v>
      </c>
      <c r="L107" s="50">
        <v>4507044</v>
      </c>
      <c r="M107" s="50">
        <v>736580</v>
      </c>
      <c r="N107" s="50">
        <v>5215957</v>
      </c>
      <c r="P107" s="51">
        <f t="shared" si="1"/>
        <v>0</v>
      </c>
    </row>
    <row r="108" spans="2:16" ht="15.75" x14ac:dyDescent="0.25">
      <c r="B108" s="14" t="s">
        <v>152</v>
      </c>
      <c r="C108" s="50">
        <v>297349049</v>
      </c>
      <c r="D108" s="50">
        <v>6020651</v>
      </c>
      <c r="E108" s="50">
        <v>19223745</v>
      </c>
      <c r="F108" s="50">
        <v>0</v>
      </c>
      <c r="G108" s="50">
        <v>0</v>
      </c>
      <c r="H108" s="50">
        <v>133132345</v>
      </c>
      <c r="I108" s="50">
        <v>2815540</v>
      </c>
      <c r="J108" s="50">
        <v>10560933</v>
      </c>
      <c r="K108" s="50">
        <v>29770027</v>
      </c>
      <c r="L108" s="50">
        <v>58731755</v>
      </c>
      <c r="M108" s="50">
        <v>10491151</v>
      </c>
      <c r="N108" s="50">
        <v>26602902</v>
      </c>
      <c r="P108" s="51">
        <f>SUM(D108:N108)-C108</f>
        <v>0</v>
      </c>
    </row>
    <row r="109" spans="2:16" ht="15.75" x14ac:dyDescent="0.25">
      <c r="B109" s="14" t="s">
        <v>153</v>
      </c>
      <c r="C109" s="50">
        <v>211366028</v>
      </c>
      <c r="D109" s="50">
        <v>61258881</v>
      </c>
      <c r="E109" s="50">
        <v>40444562</v>
      </c>
      <c r="F109" s="50">
        <v>0</v>
      </c>
      <c r="G109" s="50">
        <v>0</v>
      </c>
      <c r="H109" s="50">
        <v>6408</v>
      </c>
      <c r="I109" s="50">
        <v>214668</v>
      </c>
      <c r="J109" s="50">
        <v>428146</v>
      </c>
      <c r="K109" s="50">
        <v>14593151</v>
      </c>
      <c r="L109" s="50">
        <v>64439868</v>
      </c>
      <c r="M109" s="50">
        <v>7607297</v>
      </c>
      <c r="N109" s="50">
        <v>22373047</v>
      </c>
      <c r="P109" s="51">
        <f t="shared" ref="P109:P121" si="2">SUM(D109:N109)-C109</f>
        <v>0</v>
      </c>
    </row>
    <row r="110" spans="2:16" x14ac:dyDescent="0.25">
      <c r="B110" s="48" t="s">
        <v>154</v>
      </c>
      <c r="C110" s="50">
        <v>837632781</v>
      </c>
      <c r="D110" s="50">
        <v>80595695</v>
      </c>
      <c r="E110" s="50">
        <v>6732196</v>
      </c>
      <c r="F110" s="50">
        <v>216115</v>
      </c>
      <c r="G110" s="50">
        <v>0</v>
      </c>
      <c r="H110" s="50">
        <v>636125063</v>
      </c>
      <c r="I110" s="50">
        <v>3031245</v>
      </c>
      <c r="J110" s="50">
        <v>13986101</v>
      </c>
      <c r="K110" s="50">
        <v>12258246</v>
      </c>
      <c r="L110" s="50">
        <v>57207742</v>
      </c>
      <c r="M110" s="50">
        <v>8178854</v>
      </c>
      <c r="N110" s="50">
        <v>19301524</v>
      </c>
      <c r="P110" s="51">
        <f t="shared" si="2"/>
        <v>0</v>
      </c>
    </row>
    <row r="111" spans="2:16" ht="15.75" x14ac:dyDescent="0.25">
      <c r="B111" s="14" t="s">
        <v>155</v>
      </c>
      <c r="C111" s="50">
        <v>114193814</v>
      </c>
      <c r="D111" s="50">
        <v>11842103</v>
      </c>
      <c r="E111" s="50">
        <v>40863176</v>
      </c>
      <c r="F111" s="50">
        <v>0</v>
      </c>
      <c r="G111" s="50">
        <v>0</v>
      </c>
      <c r="H111" s="50">
        <v>12254</v>
      </c>
      <c r="I111" s="50">
        <v>239117</v>
      </c>
      <c r="J111" s="50">
        <v>999007</v>
      </c>
      <c r="K111" s="50">
        <v>9339616</v>
      </c>
      <c r="L111" s="50">
        <v>32988919</v>
      </c>
      <c r="M111" s="50">
        <v>5071532</v>
      </c>
      <c r="N111" s="50">
        <v>12838090</v>
      </c>
      <c r="P111" s="51">
        <f t="shared" si="2"/>
        <v>0</v>
      </c>
    </row>
    <row r="112" spans="2:16" ht="15.75" x14ac:dyDescent="0.25">
      <c r="B112" s="14" t="s">
        <v>156</v>
      </c>
      <c r="C112" s="50">
        <v>166479819</v>
      </c>
      <c r="D112" s="50">
        <v>57887594</v>
      </c>
      <c r="E112" s="50">
        <v>36885400</v>
      </c>
      <c r="F112" s="50">
        <v>0</v>
      </c>
      <c r="G112" s="50">
        <v>0</v>
      </c>
      <c r="H112" s="50">
        <v>525662</v>
      </c>
      <c r="I112" s="50">
        <v>214668</v>
      </c>
      <c r="J112" s="50">
        <v>570861</v>
      </c>
      <c r="K112" s="50">
        <v>9923342</v>
      </c>
      <c r="L112" s="50">
        <v>41286258</v>
      </c>
      <c r="M112" s="50">
        <v>4867261</v>
      </c>
      <c r="N112" s="50">
        <v>14318773</v>
      </c>
      <c r="P112" s="51">
        <f t="shared" si="2"/>
        <v>0</v>
      </c>
    </row>
    <row r="113" spans="2:16" ht="15.75" x14ac:dyDescent="0.25">
      <c r="B113" s="14" t="s">
        <v>157</v>
      </c>
      <c r="C113" s="50">
        <v>244095081</v>
      </c>
      <c r="D113" s="50">
        <v>84144015</v>
      </c>
      <c r="E113" s="50">
        <v>37973557</v>
      </c>
      <c r="F113" s="50">
        <v>0</v>
      </c>
      <c r="G113" s="50">
        <v>0</v>
      </c>
      <c r="H113" s="50">
        <v>15885471</v>
      </c>
      <c r="I113" s="50">
        <v>613747</v>
      </c>
      <c r="J113" s="50">
        <v>5565897</v>
      </c>
      <c r="K113" s="50">
        <v>19262959</v>
      </c>
      <c r="L113" s="50">
        <v>51706977</v>
      </c>
      <c r="M113" s="50">
        <v>8915433</v>
      </c>
      <c r="N113" s="50">
        <v>20027025</v>
      </c>
      <c r="P113" s="51">
        <f t="shared" si="2"/>
        <v>0</v>
      </c>
    </row>
    <row r="114" spans="2:16" ht="15.75" x14ac:dyDescent="0.25">
      <c r="B114" s="14" t="s">
        <v>158</v>
      </c>
      <c r="C114" s="50">
        <v>83378898</v>
      </c>
      <c r="D114" s="50">
        <v>20892339</v>
      </c>
      <c r="E114" s="50">
        <v>19824985</v>
      </c>
      <c r="F114" s="50">
        <v>0</v>
      </c>
      <c r="G114" s="50">
        <v>0</v>
      </c>
      <c r="H114" s="50">
        <v>9526</v>
      </c>
      <c r="I114" s="50">
        <v>122667</v>
      </c>
      <c r="J114" s="50">
        <v>713577</v>
      </c>
      <c r="K114" s="50">
        <v>5837260</v>
      </c>
      <c r="L114" s="50">
        <v>22220696</v>
      </c>
      <c r="M114" s="50">
        <v>3476615</v>
      </c>
      <c r="N114" s="50">
        <v>10281233</v>
      </c>
      <c r="P114" s="51">
        <f t="shared" si="2"/>
        <v>0</v>
      </c>
    </row>
    <row r="115" spans="2:16" ht="15.75" x14ac:dyDescent="0.25">
      <c r="B115" s="14" t="s">
        <v>159</v>
      </c>
      <c r="C115" s="50">
        <v>181430857</v>
      </c>
      <c r="D115" s="50">
        <v>40216122</v>
      </c>
      <c r="E115" s="50">
        <v>27898947</v>
      </c>
      <c r="F115" s="50">
        <v>0</v>
      </c>
      <c r="G115" s="50">
        <v>6043469</v>
      </c>
      <c r="H115" s="50">
        <v>6810657</v>
      </c>
      <c r="I115" s="50">
        <v>682955</v>
      </c>
      <c r="J115" s="50">
        <v>1569868</v>
      </c>
      <c r="K115" s="50">
        <v>15176877</v>
      </c>
      <c r="L115" s="50">
        <v>52896250</v>
      </c>
      <c r="M115" s="50">
        <v>9350964</v>
      </c>
      <c r="N115" s="50">
        <v>20784748</v>
      </c>
      <c r="P115" s="51">
        <f t="shared" si="2"/>
        <v>0</v>
      </c>
    </row>
    <row r="116" spans="2:16" ht="15.75" x14ac:dyDescent="0.25">
      <c r="B116" s="14" t="s">
        <v>160</v>
      </c>
      <c r="C116" s="50">
        <v>218896737</v>
      </c>
      <c r="D116" s="50">
        <v>35971673</v>
      </c>
      <c r="E116" s="50">
        <v>39698522</v>
      </c>
      <c r="F116" s="50">
        <v>0</v>
      </c>
      <c r="G116" s="50">
        <v>0</v>
      </c>
      <c r="H116" s="50">
        <v>33450116</v>
      </c>
      <c r="I116" s="50">
        <v>841570</v>
      </c>
      <c r="J116" s="50">
        <v>1855299</v>
      </c>
      <c r="K116" s="50">
        <v>19846685</v>
      </c>
      <c r="L116" s="50">
        <v>49478896</v>
      </c>
      <c r="M116" s="50">
        <v>7731063</v>
      </c>
      <c r="N116" s="50">
        <v>30022913</v>
      </c>
      <c r="P116" s="51">
        <f t="shared" si="2"/>
        <v>0</v>
      </c>
    </row>
    <row r="117" spans="2:16" ht="15.75" x14ac:dyDescent="0.25">
      <c r="B117" s="14" t="s">
        <v>161</v>
      </c>
      <c r="C117" s="50">
        <v>313726427</v>
      </c>
      <c r="D117" s="50">
        <v>96975192</v>
      </c>
      <c r="E117" s="50">
        <v>24446727</v>
      </c>
      <c r="F117" s="50">
        <v>0</v>
      </c>
      <c r="G117" s="50">
        <v>0</v>
      </c>
      <c r="H117" s="50">
        <v>45612220</v>
      </c>
      <c r="I117" s="50">
        <v>923211</v>
      </c>
      <c r="J117" s="50">
        <v>11845371</v>
      </c>
      <c r="K117" s="50">
        <v>16928055</v>
      </c>
      <c r="L117" s="50">
        <v>87380015</v>
      </c>
      <c r="M117" s="50">
        <v>9447740</v>
      </c>
      <c r="N117" s="50">
        <v>20167896</v>
      </c>
      <c r="P117" s="51">
        <f t="shared" si="2"/>
        <v>0</v>
      </c>
    </row>
    <row r="118" spans="2:16" ht="15.75" x14ac:dyDescent="0.25">
      <c r="B118" s="14" t="s">
        <v>162</v>
      </c>
      <c r="C118" s="50">
        <v>68837371</v>
      </c>
      <c r="D118" s="50">
        <v>16860216</v>
      </c>
      <c r="E118" s="50">
        <v>8273565</v>
      </c>
      <c r="F118" s="50">
        <v>0</v>
      </c>
      <c r="G118" s="50">
        <v>0</v>
      </c>
      <c r="H118" s="50">
        <v>817071</v>
      </c>
      <c r="I118" s="50">
        <v>92000</v>
      </c>
      <c r="J118" s="50">
        <v>428146</v>
      </c>
      <c r="K118" s="50">
        <v>6420986</v>
      </c>
      <c r="L118" s="50">
        <v>24883556</v>
      </c>
      <c r="M118" s="50">
        <v>3557119</v>
      </c>
      <c r="N118" s="50">
        <v>7504712</v>
      </c>
      <c r="P118" s="51">
        <f t="shared" si="2"/>
        <v>0</v>
      </c>
    </row>
    <row r="119" spans="2:16" ht="15.75" x14ac:dyDescent="0.25">
      <c r="B119" s="14" t="s">
        <v>163</v>
      </c>
      <c r="C119" s="50">
        <v>98212862</v>
      </c>
      <c r="D119" s="50">
        <v>17715806</v>
      </c>
      <c r="E119" s="50">
        <v>14771310</v>
      </c>
      <c r="F119" s="50">
        <v>0</v>
      </c>
      <c r="G119" s="50">
        <v>0</v>
      </c>
      <c r="H119" s="50">
        <v>22473</v>
      </c>
      <c r="I119" s="50">
        <v>340131</v>
      </c>
      <c r="J119" s="50">
        <v>1569868</v>
      </c>
      <c r="K119" s="50">
        <v>10507068</v>
      </c>
      <c r="L119" s="50">
        <v>32045582</v>
      </c>
      <c r="M119" s="50">
        <v>6216651</v>
      </c>
      <c r="N119" s="50">
        <v>15023973</v>
      </c>
      <c r="P119" s="51">
        <f t="shared" si="2"/>
        <v>0</v>
      </c>
    </row>
    <row r="120" spans="2:16" ht="15.75" x14ac:dyDescent="0.25">
      <c r="B120" s="14" t="s">
        <v>164</v>
      </c>
      <c r="C120" s="50">
        <v>130660365</v>
      </c>
      <c r="D120" s="50">
        <v>20023209</v>
      </c>
      <c r="E120" s="50">
        <v>13572480</v>
      </c>
      <c r="F120" s="50">
        <v>0</v>
      </c>
      <c r="G120" s="50">
        <v>0</v>
      </c>
      <c r="H120" s="50">
        <v>15327377</v>
      </c>
      <c r="I120" s="50">
        <v>429335</v>
      </c>
      <c r="J120" s="50">
        <v>10703648</v>
      </c>
      <c r="K120" s="50">
        <v>14009424</v>
      </c>
      <c r="L120" s="50">
        <v>38550076</v>
      </c>
      <c r="M120" s="50">
        <v>6175396</v>
      </c>
      <c r="N120" s="50">
        <v>11869420</v>
      </c>
      <c r="P120" s="51">
        <f t="shared" si="2"/>
        <v>0</v>
      </c>
    </row>
    <row r="121" spans="2:16" ht="15.75" x14ac:dyDescent="0.25">
      <c r="B121" s="15" t="s">
        <v>165</v>
      </c>
      <c r="C121" s="50">
        <v>117729468</v>
      </c>
      <c r="D121" s="50">
        <v>53294238</v>
      </c>
      <c r="E121" s="50">
        <v>18675723</v>
      </c>
      <c r="F121" s="50">
        <v>0</v>
      </c>
      <c r="G121" s="50">
        <v>0</v>
      </c>
      <c r="H121" s="50">
        <v>8703</v>
      </c>
      <c r="I121" s="50">
        <v>153334</v>
      </c>
      <c r="J121" s="50">
        <v>142715</v>
      </c>
      <c r="K121" s="50">
        <v>7588438</v>
      </c>
      <c r="L121" s="50">
        <v>26216039</v>
      </c>
      <c r="M121" s="50">
        <v>3885156</v>
      </c>
      <c r="N121" s="50">
        <v>7765122</v>
      </c>
      <c r="P121" s="51">
        <f t="shared" si="2"/>
        <v>0</v>
      </c>
    </row>
    <row r="122" spans="2:16" ht="15.75" x14ac:dyDescent="0.25">
      <c r="B122" s="14" t="s">
        <v>166</v>
      </c>
      <c r="C122" s="50">
        <v>501534815</v>
      </c>
      <c r="D122" s="50">
        <v>94802795</v>
      </c>
      <c r="E122" s="50">
        <v>5990940</v>
      </c>
      <c r="F122" s="50">
        <v>310552</v>
      </c>
      <c r="G122" s="50">
        <v>172997</v>
      </c>
      <c r="H122" s="50">
        <v>41874997</v>
      </c>
      <c r="I122" s="50">
        <v>4593052</v>
      </c>
      <c r="J122" s="50">
        <v>12844378</v>
      </c>
      <c r="K122" s="50">
        <v>60707507</v>
      </c>
      <c r="L122" s="50">
        <v>164430603</v>
      </c>
      <c r="M122" s="50">
        <v>33414752</v>
      </c>
      <c r="N122" s="50">
        <v>82392242</v>
      </c>
      <c r="P122" s="51">
        <f>SUM(D122:N122)-C122</f>
        <v>0</v>
      </c>
    </row>
    <row r="123" spans="2:16" ht="15.75" x14ac:dyDescent="0.25">
      <c r="B123" s="14" t="s">
        <v>167</v>
      </c>
      <c r="C123" s="50">
        <v>570607780</v>
      </c>
      <c r="D123" s="50">
        <v>321843158</v>
      </c>
      <c r="E123" s="50">
        <v>7106770</v>
      </c>
      <c r="F123" s="50">
        <v>297840</v>
      </c>
      <c r="G123" s="50">
        <v>2613099</v>
      </c>
      <c r="H123" s="50">
        <v>68751307</v>
      </c>
      <c r="I123" s="50">
        <v>7212290</v>
      </c>
      <c r="J123" s="50">
        <v>10846364</v>
      </c>
      <c r="K123" s="50">
        <v>27435123</v>
      </c>
      <c r="L123" s="50">
        <v>74705536</v>
      </c>
      <c r="M123" s="50">
        <v>12598324</v>
      </c>
      <c r="N123" s="50">
        <v>37197969</v>
      </c>
      <c r="P123" s="51">
        <f t="shared" ref="P123:P130" si="3">SUM(D123:N123)-C123</f>
        <v>0</v>
      </c>
    </row>
    <row r="124" spans="2:16" ht="15.75" x14ac:dyDescent="0.25">
      <c r="B124" s="14" t="s">
        <v>168</v>
      </c>
      <c r="C124" s="50">
        <v>91007641</v>
      </c>
      <c r="D124" s="50">
        <v>589892</v>
      </c>
      <c r="E124" s="50">
        <v>9481322</v>
      </c>
      <c r="F124" s="50">
        <v>0</v>
      </c>
      <c r="G124" s="50">
        <v>0</v>
      </c>
      <c r="H124" s="50">
        <v>1135326</v>
      </c>
      <c r="I124" s="50">
        <v>766670</v>
      </c>
      <c r="J124" s="50">
        <v>1855299</v>
      </c>
      <c r="K124" s="50">
        <v>15760603</v>
      </c>
      <c r="L124" s="50">
        <v>28256164</v>
      </c>
      <c r="M124" s="50">
        <v>5535364</v>
      </c>
      <c r="N124" s="50">
        <v>27627001</v>
      </c>
      <c r="P124" s="51">
        <f t="shared" si="3"/>
        <v>0</v>
      </c>
    </row>
    <row r="125" spans="2:16" ht="15.75" x14ac:dyDescent="0.25">
      <c r="B125" s="14" t="s">
        <v>169</v>
      </c>
      <c r="C125" s="50">
        <v>64987485</v>
      </c>
      <c r="D125" s="50">
        <v>4433676</v>
      </c>
      <c r="E125" s="50">
        <v>15747001</v>
      </c>
      <c r="F125" s="50">
        <v>0</v>
      </c>
      <c r="G125" s="50">
        <v>0</v>
      </c>
      <c r="H125" s="50">
        <v>12331840</v>
      </c>
      <c r="I125" s="50">
        <v>153334</v>
      </c>
      <c r="J125" s="50">
        <v>713577</v>
      </c>
      <c r="K125" s="50">
        <v>4669808</v>
      </c>
      <c r="L125" s="50">
        <v>14437808</v>
      </c>
      <c r="M125" s="50">
        <v>2985563</v>
      </c>
      <c r="N125" s="50">
        <v>9514878</v>
      </c>
      <c r="P125" s="51">
        <f t="shared" si="3"/>
        <v>0</v>
      </c>
    </row>
    <row r="126" spans="2:16" ht="15.75" x14ac:dyDescent="0.25">
      <c r="B126" s="46" t="s">
        <v>170</v>
      </c>
      <c r="C126" s="50">
        <v>652440026</v>
      </c>
      <c r="D126" s="50">
        <v>52598207</v>
      </c>
      <c r="E126" s="50">
        <v>58250762</v>
      </c>
      <c r="F126" s="50">
        <v>0</v>
      </c>
      <c r="G126" s="50">
        <v>34731790</v>
      </c>
      <c r="H126" s="50">
        <v>79686462</v>
      </c>
      <c r="I126" s="50">
        <v>5247099</v>
      </c>
      <c r="J126" s="50">
        <v>28543063</v>
      </c>
      <c r="K126" s="50">
        <v>72965754</v>
      </c>
      <c r="L126" s="50">
        <v>215360210</v>
      </c>
      <c r="M126" s="50">
        <v>37211382</v>
      </c>
      <c r="N126" s="50">
        <v>67845297</v>
      </c>
      <c r="P126" s="51">
        <f t="shared" si="3"/>
        <v>0</v>
      </c>
    </row>
    <row r="127" spans="2:16" ht="15.75" x14ac:dyDescent="0.25">
      <c r="B127" s="14" t="s">
        <v>171</v>
      </c>
      <c r="C127" s="50">
        <v>74371588</v>
      </c>
      <c r="D127" s="50">
        <v>11063853</v>
      </c>
      <c r="E127" s="50">
        <v>31231539</v>
      </c>
      <c r="F127" s="50">
        <v>0</v>
      </c>
      <c r="G127" s="50">
        <v>0</v>
      </c>
      <c r="H127" s="50">
        <v>3464</v>
      </c>
      <c r="I127" s="50">
        <v>92000</v>
      </c>
      <c r="J127" s="50">
        <v>428146</v>
      </c>
      <c r="K127" s="50">
        <v>4669808</v>
      </c>
      <c r="L127" s="50">
        <v>14490376</v>
      </c>
      <c r="M127" s="50">
        <v>2822548</v>
      </c>
      <c r="N127" s="50">
        <v>9569854</v>
      </c>
      <c r="P127" s="51">
        <f t="shared" si="3"/>
        <v>0</v>
      </c>
    </row>
    <row r="128" spans="2:16" ht="15.75" x14ac:dyDescent="0.25">
      <c r="B128" s="15" t="s">
        <v>172</v>
      </c>
      <c r="C128" s="50">
        <v>18130868</v>
      </c>
      <c r="D128" s="50">
        <v>2134740</v>
      </c>
      <c r="E128" s="50">
        <v>10809463</v>
      </c>
      <c r="F128" s="50">
        <v>0</v>
      </c>
      <c r="G128" s="50">
        <v>0</v>
      </c>
      <c r="H128" s="50">
        <v>2208</v>
      </c>
      <c r="I128" s="50">
        <v>14090</v>
      </c>
      <c r="J128" s="50">
        <v>0</v>
      </c>
      <c r="K128" s="50">
        <v>583726</v>
      </c>
      <c r="L128" s="50">
        <v>1917727</v>
      </c>
      <c r="M128" s="50">
        <v>82510</v>
      </c>
      <c r="N128" s="50">
        <v>2586404</v>
      </c>
      <c r="P128" s="51">
        <f t="shared" si="3"/>
        <v>0</v>
      </c>
    </row>
    <row r="129" spans="2:16" ht="15.75" x14ac:dyDescent="0.25">
      <c r="B129" s="15" t="s">
        <v>173</v>
      </c>
      <c r="C129" s="50">
        <v>170833026</v>
      </c>
      <c r="D129" s="50">
        <v>60087182</v>
      </c>
      <c r="E129" s="50">
        <v>34053618</v>
      </c>
      <c r="F129" s="50">
        <v>0</v>
      </c>
      <c r="G129" s="50">
        <v>4213326</v>
      </c>
      <c r="H129" s="50">
        <v>16218881</v>
      </c>
      <c r="I129" s="50">
        <v>648664</v>
      </c>
      <c r="J129" s="50">
        <v>1284438</v>
      </c>
      <c r="K129" s="50">
        <v>8172164</v>
      </c>
      <c r="L129" s="50">
        <v>33135770</v>
      </c>
      <c r="M129" s="50">
        <v>3396110</v>
      </c>
      <c r="N129" s="50">
        <v>9622873</v>
      </c>
      <c r="P129" s="51">
        <f t="shared" si="3"/>
        <v>0</v>
      </c>
    </row>
    <row r="130" spans="2:16" ht="15.75" x14ac:dyDescent="0.25">
      <c r="B130" s="15" t="s">
        <v>174</v>
      </c>
      <c r="C130" s="50">
        <v>276682563</v>
      </c>
      <c r="D130" s="50">
        <v>60068069</v>
      </c>
      <c r="E130" s="50">
        <v>59384920</v>
      </c>
      <c r="F130" s="50">
        <v>0</v>
      </c>
      <c r="G130" s="50">
        <v>0</v>
      </c>
      <c r="H130" s="50">
        <v>6717129</v>
      </c>
      <c r="I130" s="50">
        <v>909234</v>
      </c>
      <c r="J130" s="50">
        <v>5137751</v>
      </c>
      <c r="K130" s="50">
        <v>28018849</v>
      </c>
      <c r="L130" s="50">
        <v>72799028</v>
      </c>
      <c r="M130" s="50">
        <v>14352245</v>
      </c>
      <c r="N130" s="50">
        <v>29295338</v>
      </c>
      <c r="P130" s="51">
        <f t="shared" si="3"/>
        <v>0</v>
      </c>
    </row>
    <row r="131" spans="2:16" ht="15.75" x14ac:dyDescent="0.25">
      <c r="B131" s="15" t="s">
        <v>175</v>
      </c>
      <c r="C131" s="50">
        <v>506428261</v>
      </c>
      <c r="D131" s="50">
        <v>137486088</v>
      </c>
      <c r="E131" s="50">
        <v>42471439</v>
      </c>
      <c r="F131" s="50">
        <v>0</v>
      </c>
      <c r="G131" s="50">
        <v>4820080</v>
      </c>
      <c r="H131" s="50">
        <v>52078771</v>
      </c>
      <c r="I131" s="50">
        <v>1722624</v>
      </c>
      <c r="J131" s="50">
        <v>7135766</v>
      </c>
      <c r="K131" s="50">
        <v>46698083</v>
      </c>
      <c r="L131" s="50">
        <v>148156579</v>
      </c>
      <c r="M131" s="50">
        <v>22071960</v>
      </c>
      <c r="N131" s="50">
        <v>43786871</v>
      </c>
      <c r="P131" s="51">
        <f>SUM(D131:N131)-C131</f>
        <v>0</v>
      </c>
    </row>
    <row r="132" spans="2:16" ht="15.75" x14ac:dyDescent="0.25">
      <c r="B132" s="15" t="s">
        <v>176</v>
      </c>
      <c r="C132" s="50">
        <v>296055400</v>
      </c>
      <c r="D132" s="50">
        <v>60127506</v>
      </c>
      <c r="E132" s="50">
        <v>56868771</v>
      </c>
      <c r="F132" s="50">
        <v>0</v>
      </c>
      <c r="G132" s="50">
        <v>0</v>
      </c>
      <c r="H132" s="50">
        <v>24107578</v>
      </c>
      <c r="I132" s="50">
        <v>559977</v>
      </c>
      <c r="J132" s="50">
        <v>2568876</v>
      </c>
      <c r="K132" s="50">
        <v>23349041</v>
      </c>
      <c r="L132" s="50">
        <v>81186432</v>
      </c>
      <c r="M132" s="50">
        <v>11453204</v>
      </c>
      <c r="N132" s="50">
        <v>35834015</v>
      </c>
      <c r="P132" s="51">
        <f t="shared" ref="P132:P137" si="4">SUM(D132:N132)-C132</f>
        <v>0</v>
      </c>
    </row>
    <row r="133" spans="2:16" ht="15.75" x14ac:dyDescent="0.25">
      <c r="B133" s="15" t="s">
        <v>177</v>
      </c>
      <c r="C133" s="50">
        <v>384515363</v>
      </c>
      <c r="D133" s="50">
        <v>226721959</v>
      </c>
      <c r="E133" s="50">
        <v>43723127</v>
      </c>
      <c r="F133" s="50">
        <v>0</v>
      </c>
      <c r="G133" s="50">
        <v>0</v>
      </c>
      <c r="H133" s="50">
        <v>22559</v>
      </c>
      <c r="I133" s="50">
        <v>288225</v>
      </c>
      <c r="J133" s="50">
        <v>1284438</v>
      </c>
      <c r="K133" s="50">
        <v>14009424</v>
      </c>
      <c r="L133" s="50">
        <v>69948745</v>
      </c>
      <c r="M133" s="50">
        <v>9119704</v>
      </c>
      <c r="N133" s="50">
        <v>19397182</v>
      </c>
      <c r="P133" s="51">
        <f t="shared" si="4"/>
        <v>0</v>
      </c>
    </row>
    <row r="134" spans="2:16" ht="15.75" x14ac:dyDescent="0.25">
      <c r="B134" s="15" t="s">
        <v>178</v>
      </c>
      <c r="C134" s="50">
        <v>445083019</v>
      </c>
      <c r="D134" s="50">
        <v>25109641</v>
      </c>
      <c r="E134" s="50">
        <v>7185781</v>
      </c>
      <c r="F134" s="50">
        <v>52667</v>
      </c>
      <c r="G134" s="50">
        <v>21037932</v>
      </c>
      <c r="H134" s="50">
        <v>184106793</v>
      </c>
      <c r="I134" s="50">
        <v>7809320</v>
      </c>
      <c r="J134" s="50">
        <v>7278481</v>
      </c>
      <c r="K134" s="50">
        <v>40277095</v>
      </c>
      <c r="L134" s="50">
        <v>98818592</v>
      </c>
      <c r="M134" s="50">
        <v>14120755</v>
      </c>
      <c r="N134" s="50">
        <v>39285962</v>
      </c>
      <c r="P134" s="51">
        <f t="shared" si="4"/>
        <v>0</v>
      </c>
    </row>
    <row r="135" spans="2:16" ht="15.75" x14ac:dyDescent="0.25">
      <c r="B135" s="15" t="s">
        <v>179</v>
      </c>
      <c r="C135" s="50">
        <v>15815670</v>
      </c>
      <c r="D135" s="50" t="s">
        <v>188</v>
      </c>
      <c r="E135" s="50" t="s">
        <v>188</v>
      </c>
      <c r="F135" s="50" t="s">
        <v>188</v>
      </c>
      <c r="G135" s="50" t="s">
        <v>188</v>
      </c>
      <c r="H135" s="50" t="s">
        <v>188</v>
      </c>
      <c r="I135" s="50" t="s">
        <v>188</v>
      </c>
      <c r="J135" s="50" t="s">
        <v>188</v>
      </c>
      <c r="K135" s="50" t="s">
        <v>188</v>
      </c>
      <c r="L135" s="50">
        <v>192680</v>
      </c>
      <c r="M135" s="50">
        <v>10956990</v>
      </c>
      <c r="N135" s="50">
        <v>4666000</v>
      </c>
      <c r="P135" s="51">
        <f t="shared" si="4"/>
        <v>0</v>
      </c>
    </row>
    <row r="136" spans="2:16" ht="15.75" x14ac:dyDescent="0.25">
      <c r="B136" s="15" t="s">
        <v>183</v>
      </c>
      <c r="C136" s="50">
        <v>4616946</v>
      </c>
      <c r="D136" s="50" t="s">
        <v>188</v>
      </c>
      <c r="E136" s="50" t="s">
        <v>188</v>
      </c>
      <c r="F136" s="50" t="s">
        <v>188</v>
      </c>
      <c r="G136" s="50" t="s">
        <v>188</v>
      </c>
      <c r="H136" s="50" t="s">
        <v>188</v>
      </c>
      <c r="I136" s="50" t="s">
        <v>188</v>
      </c>
      <c r="J136" s="50" t="s">
        <v>188</v>
      </c>
      <c r="K136" s="50" t="s">
        <v>188</v>
      </c>
      <c r="L136" s="50">
        <v>137629</v>
      </c>
      <c r="M136" s="50">
        <v>2948317</v>
      </c>
      <c r="N136" s="50">
        <v>1531000</v>
      </c>
      <c r="P136" s="51">
        <f t="shared" si="4"/>
        <v>0</v>
      </c>
    </row>
    <row r="137" spans="2:16" ht="15.75" x14ac:dyDescent="0.25">
      <c r="B137" s="15" t="s">
        <v>184</v>
      </c>
      <c r="C137" s="50">
        <v>6570130</v>
      </c>
      <c r="D137" s="50" t="s">
        <v>188</v>
      </c>
      <c r="E137" s="50" t="s">
        <v>188</v>
      </c>
      <c r="F137" s="50" t="s">
        <v>188</v>
      </c>
      <c r="G137" s="50">
        <v>18000</v>
      </c>
      <c r="H137" s="50" t="s">
        <v>188</v>
      </c>
      <c r="I137" s="50" t="s">
        <v>188</v>
      </c>
      <c r="J137" s="50" t="s">
        <v>188</v>
      </c>
      <c r="K137" s="50" t="s">
        <v>188</v>
      </c>
      <c r="L137" s="50">
        <v>522990</v>
      </c>
      <c r="M137" s="50">
        <v>3565140</v>
      </c>
      <c r="N137" s="50">
        <v>2464000</v>
      </c>
      <c r="P137" s="51">
        <f t="shared" si="4"/>
        <v>0</v>
      </c>
    </row>
    <row r="138" spans="2:16" ht="15.75" x14ac:dyDescent="0.25">
      <c r="B138" s="15" t="s">
        <v>185</v>
      </c>
      <c r="C138" s="50">
        <v>8229892</v>
      </c>
      <c r="D138" s="50" t="s">
        <v>188</v>
      </c>
      <c r="E138" s="50" t="s">
        <v>188</v>
      </c>
      <c r="F138" s="50" t="s">
        <v>188</v>
      </c>
      <c r="G138" s="50" t="s">
        <v>188</v>
      </c>
      <c r="H138" s="50" t="s">
        <v>188</v>
      </c>
      <c r="I138" s="50" t="s">
        <v>188</v>
      </c>
      <c r="J138" s="50" t="s">
        <v>188</v>
      </c>
      <c r="K138" s="50" t="s">
        <v>188</v>
      </c>
      <c r="L138" s="50">
        <v>798246</v>
      </c>
      <c r="M138" s="50">
        <v>5900646</v>
      </c>
      <c r="N138" s="50">
        <v>1531000</v>
      </c>
      <c r="P138" s="51">
        <f>SUM(D138:N138)-C138</f>
        <v>0</v>
      </c>
    </row>
    <row r="139" spans="2:16" x14ac:dyDescent="0.25"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P139" s="51"/>
    </row>
    <row r="140" spans="2:16" x14ac:dyDescent="0.25"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</row>
    <row r="141" spans="2:16" x14ac:dyDescent="0.25"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</row>
    <row r="142" spans="2:16" x14ac:dyDescent="0.25">
      <c r="B142" t="s">
        <v>186</v>
      </c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</row>
    <row r="143" spans="2:16" x14ac:dyDescent="0.25">
      <c r="B143" t="s">
        <v>187</v>
      </c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</row>
    <row r="144" spans="2:16" x14ac:dyDescent="0.25"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8"/>
  <sheetViews>
    <sheetView showGridLines="0" workbookViewId="0"/>
  </sheetViews>
  <sheetFormatPr baseColWidth="10" defaultRowHeight="15" x14ac:dyDescent="0.25"/>
  <cols>
    <col min="2" max="2" width="22.7109375" customWidth="1"/>
    <col min="3" max="5" width="20.7109375" style="49" customWidth="1"/>
    <col min="6" max="6" width="20.85546875" style="49" customWidth="1"/>
    <col min="8" max="8" width="13.7109375" bestFit="1" customWidth="1"/>
  </cols>
  <sheetData>
    <row r="1" spans="2:8" x14ac:dyDescent="0.25">
      <c r="B1" s="56" t="s">
        <v>189</v>
      </c>
    </row>
    <row r="2" spans="2:8" x14ac:dyDescent="0.25">
      <c r="B2" s="56" t="s">
        <v>14</v>
      </c>
    </row>
    <row r="3" spans="2:8" x14ac:dyDescent="0.25">
      <c r="B3" s="56" t="s">
        <v>182</v>
      </c>
      <c r="D3" s="56"/>
    </row>
    <row r="4" spans="2:8" x14ac:dyDescent="0.25">
      <c r="B4" s="56" t="s">
        <v>190</v>
      </c>
      <c r="D4" s="56"/>
    </row>
    <row r="9" spans="2:8" ht="37.5" customHeight="1" x14ac:dyDescent="0.25">
      <c r="B9" s="38" t="s">
        <v>180</v>
      </c>
      <c r="C9" s="55" t="s">
        <v>36</v>
      </c>
      <c r="D9" s="55" t="s">
        <v>192</v>
      </c>
      <c r="E9" s="55" t="s">
        <v>193</v>
      </c>
      <c r="F9" s="55" t="s">
        <v>194</v>
      </c>
    </row>
    <row r="10" spans="2:8" s="53" customFormat="1" ht="39.75" customHeight="1" x14ac:dyDescent="0.25">
      <c r="B10" s="21" t="s">
        <v>56</v>
      </c>
      <c r="C10" s="52">
        <v>61522654921</v>
      </c>
      <c r="D10" s="52">
        <v>8289376366</v>
      </c>
      <c r="E10" s="52">
        <v>22326570010</v>
      </c>
      <c r="F10" s="52">
        <v>30906708545</v>
      </c>
      <c r="H10" s="54">
        <f>SUM(D10:F10)-C10</f>
        <v>0</v>
      </c>
    </row>
    <row r="11" spans="2:8" s="53" customFormat="1" ht="37.5" customHeight="1" x14ac:dyDescent="0.25">
      <c r="B11" s="58" t="s">
        <v>57</v>
      </c>
      <c r="C11" s="52">
        <v>28169002386</v>
      </c>
      <c r="D11" s="52">
        <v>137183691</v>
      </c>
      <c r="E11" s="52">
        <v>14224817013</v>
      </c>
      <c r="F11" s="52">
        <v>13807001682</v>
      </c>
      <c r="H11" s="54">
        <f t="shared" ref="H11:H75" si="0">SUM(D11:F11)-C11</f>
        <v>0</v>
      </c>
    </row>
    <row r="12" spans="2:8" ht="15.75" customHeight="1" x14ac:dyDescent="0.25">
      <c r="B12" s="21" t="s">
        <v>58</v>
      </c>
      <c r="C12" s="50">
        <v>654430302</v>
      </c>
      <c r="D12" s="50">
        <v>6959869</v>
      </c>
      <c r="E12" s="50">
        <v>183716949</v>
      </c>
      <c r="F12" s="50">
        <v>463753484</v>
      </c>
      <c r="H12" s="54">
        <f t="shared" si="0"/>
        <v>0</v>
      </c>
    </row>
    <row r="13" spans="2:8" ht="15.75" x14ac:dyDescent="0.25">
      <c r="B13" s="21" t="s">
        <v>59</v>
      </c>
      <c r="C13" s="50">
        <v>654430302</v>
      </c>
      <c r="D13" s="50">
        <v>6959869</v>
      </c>
      <c r="E13" s="50">
        <v>183716949</v>
      </c>
      <c r="F13" s="50">
        <v>463753484</v>
      </c>
      <c r="H13" s="54">
        <f t="shared" si="0"/>
        <v>0</v>
      </c>
    </row>
    <row r="14" spans="2:8" ht="15.75" customHeight="1" x14ac:dyDescent="0.25">
      <c r="B14" s="21" t="s">
        <v>60</v>
      </c>
      <c r="C14" s="50">
        <v>3270648340</v>
      </c>
      <c r="D14" s="50">
        <v>320643</v>
      </c>
      <c r="E14" s="50">
        <v>2025854675</v>
      </c>
      <c r="F14" s="50">
        <v>1244473022</v>
      </c>
      <c r="H14" s="54">
        <f t="shared" si="0"/>
        <v>0</v>
      </c>
    </row>
    <row r="15" spans="2:8" ht="15.75" customHeight="1" x14ac:dyDescent="0.25">
      <c r="B15" s="21" t="s">
        <v>181</v>
      </c>
      <c r="C15" s="50">
        <v>1078634798</v>
      </c>
      <c r="D15" s="50">
        <v>7222894</v>
      </c>
      <c r="E15" s="50">
        <v>772875139</v>
      </c>
      <c r="F15" s="50">
        <v>298536765</v>
      </c>
      <c r="H15" s="54">
        <f t="shared" si="0"/>
        <v>0</v>
      </c>
    </row>
    <row r="16" spans="2:8" ht="15.75" customHeight="1" x14ac:dyDescent="0.25">
      <c r="B16" s="21" t="s">
        <v>61</v>
      </c>
      <c r="C16" s="50">
        <v>491553820</v>
      </c>
      <c r="D16" s="50">
        <v>7845199</v>
      </c>
      <c r="E16" s="50">
        <v>177402096</v>
      </c>
      <c r="F16" s="50">
        <v>306306525</v>
      </c>
      <c r="H16" s="54">
        <f t="shared" si="0"/>
        <v>0</v>
      </c>
    </row>
    <row r="17" spans="2:8" ht="15.75" customHeight="1" x14ac:dyDescent="0.25">
      <c r="B17" s="21" t="s">
        <v>62</v>
      </c>
      <c r="C17" s="50">
        <v>582227239</v>
      </c>
      <c r="D17" s="50">
        <v>22573001</v>
      </c>
      <c r="E17" s="50">
        <v>373644796</v>
      </c>
      <c r="F17" s="50">
        <v>186009442</v>
      </c>
      <c r="H17" s="54">
        <f t="shared" si="0"/>
        <v>0</v>
      </c>
    </row>
    <row r="18" spans="2:8" ht="15.75" customHeight="1" x14ac:dyDescent="0.25">
      <c r="B18" s="21" t="s">
        <v>63</v>
      </c>
      <c r="C18" s="50">
        <v>2242143315</v>
      </c>
      <c r="D18" s="50">
        <v>5120563</v>
      </c>
      <c r="E18" s="50">
        <v>1175505720</v>
      </c>
      <c r="F18" s="50">
        <v>1061517032</v>
      </c>
      <c r="H18" s="54">
        <f t="shared" si="0"/>
        <v>0</v>
      </c>
    </row>
    <row r="19" spans="2:8" ht="15.75" x14ac:dyDescent="0.25">
      <c r="B19" s="21" t="s">
        <v>64</v>
      </c>
      <c r="C19" s="50">
        <v>967528049</v>
      </c>
      <c r="D19" s="50">
        <v>8261248</v>
      </c>
      <c r="E19" s="50">
        <v>367155229</v>
      </c>
      <c r="F19" s="50">
        <v>592111572</v>
      </c>
      <c r="H19" s="54">
        <f t="shared" si="0"/>
        <v>0</v>
      </c>
    </row>
    <row r="20" spans="2:8" ht="15.75" customHeight="1" x14ac:dyDescent="0.25">
      <c r="B20" s="21" t="s">
        <v>65</v>
      </c>
      <c r="C20" s="50">
        <v>1587410181</v>
      </c>
      <c r="D20" s="50">
        <v>63</v>
      </c>
      <c r="E20" s="50">
        <v>432943269</v>
      </c>
      <c r="F20" s="50">
        <v>1154466849</v>
      </c>
      <c r="H20" s="54">
        <f t="shared" si="0"/>
        <v>0</v>
      </c>
    </row>
    <row r="21" spans="2:8" ht="15.75" customHeight="1" x14ac:dyDescent="0.25">
      <c r="B21" s="21" t="s">
        <v>66</v>
      </c>
      <c r="C21" s="50">
        <v>1483353452</v>
      </c>
      <c r="D21" s="50">
        <v>501045</v>
      </c>
      <c r="E21" s="50">
        <v>572678535</v>
      </c>
      <c r="F21" s="50">
        <v>910173872</v>
      </c>
      <c r="H21" s="54">
        <f t="shared" si="0"/>
        <v>0</v>
      </c>
    </row>
    <row r="22" spans="2:8" ht="15.75" x14ac:dyDescent="0.25">
      <c r="B22" s="21" t="s">
        <v>67</v>
      </c>
      <c r="C22" s="50">
        <v>3337743869</v>
      </c>
      <c r="D22" s="50">
        <v>7387357</v>
      </c>
      <c r="E22" s="50">
        <v>1756549190</v>
      </c>
      <c r="F22" s="50">
        <v>1573807322</v>
      </c>
      <c r="H22" s="54">
        <f t="shared" si="0"/>
        <v>0</v>
      </c>
    </row>
    <row r="23" spans="2:8" ht="15.75" x14ac:dyDescent="0.25">
      <c r="B23" s="21" t="s">
        <v>68</v>
      </c>
      <c r="C23" s="50">
        <v>647962088</v>
      </c>
      <c r="D23" s="50">
        <v>3563278</v>
      </c>
      <c r="E23" s="50">
        <v>255289361</v>
      </c>
      <c r="F23" s="50">
        <v>389109449</v>
      </c>
      <c r="H23" s="54">
        <f t="shared" si="0"/>
        <v>0</v>
      </c>
    </row>
    <row r="24" spans="2:8" ht="15.75" x14ac:dyDescent="0.25">
      <c r="B24" s="21" t="s">
        <v>69</v>
      </c>
      <c r="C24" s="50">
        <v>392777455</v>
      </c>
      <c r="D24" s="50">
        <v>10155328</v>
      </c>
      <c r="E24" s="50">
        <v>163538982</v>
      </c>
      <c r="F24" s="50">
        <v>219083145</v>
      </c>
      <c r="H24" s="54">
        <f t="shared" si="0"/>
        <v>0</v>
      </c>
    </row>
    <row r="25" spans="2:8" ht="15.75" x14ac:dyDescent="0.25">
      <c r="B25" s="21" t="s">
        <v>70</v>
      </c>
      <c r="C25" s="50">
        <v>2168651534</v>
      </c>
      <c r="D25" s="50">
        <v>261697</v>
      </c>
      <c r="E25" s="50">
        <v>798882775</v>
      </c>
      <c r="F25" s="50">
        <v>1369507062</v>
      </c>
      <c r="H25" s="54">
        <f t="shared" si="0"/>
        <v>0</v>
      </c>
    </row>
    <row r="26" spans="2:8" ht="15.75" customHeight="1" x14ac:dyDescent="0.25">
      <c r="B26" s="21" t="s">
        <v>71</v>
      </c>
      <c r="C26" s="50">
        <v>1548236566</v>
      </c>
      <c r="D26" s="50">
        <v>2644766</v>
      </c>
      <c r="E26" s="50">
        <v>637954044</v>
      </c>
      <c r="F26" s="50">
        <v>907637756</v>
      </c>
      <c r="H26" s="54">
        <f t="shared" si="0"/>
        <v>0</v>
      </c>
    </row>
    <row r="27" spans="2:8" ht="15.75" x14ac:dyDescent="0.25">
      <c r="B27" s="21" t="s">
        <v>72</v>
      </c>
      <c r="C27" s="50">
        <v>712480321</v>
      </c>
      <c r="D27" s="50">
        <v>5374807</v>
      </c>
      <c r="E27" s="50">
        <v>366453726</v>
      </c>
      <c r="F27" s="50">
        <v>340651788</v>
      </c>
      <c r="H27" s="54">
        <f t="shared" si="0"/>
        <v>0</v>
      </c>
    </row>
    <row r="28" spans="2:8" ht="15.75" x14ac:dyDescent="0.25">
      <c r="B28" s="21" t="s">
        <v>73</v>
      </c>
      <c r="C28" s="50">
        <v>1417205218</v>
      </c>
      <c r="D28" s="50">
        <v>4457410</v>
      </c>
      <c r="E28" s="50">
        <v>669921296</v>
      </c>
      <c r="F28" s="50">
        <v>742826512</v>
      </c>
      <c r="H28" s="54">
        <f t="shared" si="0"/>
        <v>0</v>
      </c>
    </row>
    <row r="29" spans="2:8" ht="15.75" customHeight="1" x14ac:dyDescent="0.25">
      <c r="B29" s="21" t="s">
        <v>74</v>
      </c>
      <c r="C29" s="50">
        <v>2271482438</v>
      </c>
      <c r="D29" s="50">
        <v>44379875</v>
      </c>
      <c r="E29" s="50">
        <v>1841278078</v>
      </c>
      <c r="F29" s="50">
        <v>385824485</v>
      </c>
      <c r="H29" s="54">
        <f t="shared" si="0"/>
        <v>0</v>
      </c>
    </row>
    <row r="30" spans="2:8" ht="15.75" x14ac:dyDescent="0.25">
      <c r="B30" s="21" t="s">
        <v>75</v>
      </c>
      <c r="C30" s="50">
        <v>33353652535</v>
      </c>
      <c r="D30" s="50">
        <v>8152192675</v>
      </c>
      <c r="E30" s="50">
        <v>8101752997</v>
      </c>
      <c r="F30" s="50">
        <v>17099706863</v>
      </c>
      <c r="H30" s="54">
        <f t="shared" si="0"/>
        <v>0</v>
      </c>
    </row>
    <row r="31" spans="2:8" s="53" customFormat="1" ht="39" customHeight="1" x14ac:dyDescent="0.25">
      <c r="B31" s="36" t="s">
        <v>76</v>
      </c>
      <c r="C31" s="52">
        <v>263961372</v>
      </c>
      <c r="D31" s="52">
        <v>106047433</v>
      </c>
      <c r="E31" s="52">
        <v>53950834</v>
      </c>
      <c r="F31" s="52">
        <v>103963105</v>
      </c>
      <c r="H31" s="54">
        <f t="shared" si="0"/>
        <v>0</v>
      </c>
    </row>
    <row r="32" spans="2:8" s="53" customFormat="1" ht="15.75" x14ac:dyDescent="0.25">
      <c r="B32" s="46" t="s">
        <v>77</v>
      </c>
      <c r="C32" s="52">
        <v>263961372</v>
      </c>
      <c r="D32" s="52">
        <v>106047433</v>
      </c>
      <c r="E32" s="52">
        <v>53950834</v>
      </c>
      <c r="F32" s="52">
        <v>103963105</v>
      </c>
      <c r="H32" s="54">
        <f t="shared" si="0"/>
        <v>0</v>
      </c>
    </row>
    <row r="33" spans="2:8" ht="15.75" x14ac:dyDescent="0.25">
      <c r="B33" s="14" t="s">
        <v>78</v>
      </c>
      <c r="C33" s="50">
        <v>82929631</v>
      </c>
      <c r="D33" s="50">
        <v>32934934</v>
      </c>
      <c r="E33" s="50">
        <v>1954889</v>
      </c>
      <c r="F33" s="50">
        <v>48039808</v>
      </c>
      <c r="H33" s="54">
        <f t="shared" si="0"/>
        <v>0</v>
      </c>
    </row>
    <row r="34" spans="2:8" ht="15.75" x14ac:dyDescent="0.25">
      <c r="B34" s="14" t="s">
        <v>79</v>
      </c>
      <c r="C34" s="50">
        <v>168663945</v>
      </c>
      <c r="D34" s="50">
        <v>76565961</v>
      </c>
      <c r="E34" s="50">
        <v>2672147</v>
      </c>
      <c r="F34" s="50">
        <v>89425837</v>
      </c>
      <c r="H34" s="54">
        <f t="shared" si="0"/>
        <v>0</v>
      </c>
    </row>
    <row r="35" spans="2:8" ht="15.75" x14ac:dyDescent="0.25">
      <c r="B35" s="14" t="s">
        <v>80</v>
      </c>
      <c r="C35" s="50">
        <v>497618847</v>
      </c>
      <c r="D35" s="50">
        <v>98581025</v>
      </c>
      <c r="E35" s="50">
        <v>135709276</v>
      </c>
      <c r="F35" s="50">
        <v>263328546</v>
      </c>
      <c r="H35" s="54">
        <f t="shared" si="0"/>
        <v>0</v>
      </c>
    </row>
    <row r="36" spans="2:8" ht="15.75" x14ac:dyDescent="0.25">
      <c r="B36" s="14" t="s">
        <v>81</v>
      </c>
      <c r="C36" s="50">
        <v>1482586650</v>
      </c>
      <c r="D36" s="50">
        <v>90307892</v>
      </c>
      <c r="E36" s="50">
        <v>277232942</v>
      </c>
      <c r="F36" s="50">
        <v>1115045816</v>
      </c>
      <c r="H36" s="54">
        <f t="shared" si="0"/>
        <v>0</v>
      </c>
    </row>
    <row r="37" spans="2:8" ht="15.75" x14ac:dyDescent="0.25">
      <c r="B37" s="14" t="s">
        <v>82</v>
      </c>
      <c r="C37" s="50">
        <v>430407416</v>
      </c>
      <c r="D37" s="50">
        <v>229914557</v>
      </c>
      <c r="E37" s="50">
        <v>7368330</v>
      </c>
      <c r="F37" s="50">
        <v>193124529</v>
      </c>
      <c r="H37" s="54">
        <f t="shared" si="0"/>
        <v>0</v>
      </c>
    </row>
    <row r="38" spans="2:8" ht="15.75" x14ac:dyDescent="0.25">
      <c r="B38" s="14" t="s">
        <v>83</v>
      </c>
      <c r="C38" s="50">
        <v>274347168</v>
      </c>
      <c r="D38" s="50">
        <v>85642086</v>
      </c>
      <c r="E38" s="50">
        <v>100057034</v>
      </c>
      <c r="F38" s="50">
        <v>88648048</v>
      </c>
      <c r="H38" s="54">
        <f t="shared" si="0"/>
        <v>0</v>
      </c>
    </row>
    <row r="39" spans="2:8" ht="15.75" x14ac:dyDescent="0.25">
      <c r="B39" s="14" t="s">
        <v>84</v>
      </c>
      <c r="C39" s="50">
        <v>232760617</v>
      </c>
      <c r="D39" s="50">
        <v>66274818</v>
      </c>
      <c r="E39" s="50">
        <v>50161686</v>
      </c>
      <c r="F39" s="50">
        <v>116324113</v>
      </c>
      <c r="H39" s="54">
        <f t="shared" si="0"/>
        <v>0</v>
      </c>
    </row>
    <row r="40" spans="2:8" ht="15.75" x14ac:dyDescent="0.25">
      <c r="B40" s="14" t="s">
        <v>85</v>
      </c>
      <c r="C40" s="50">
        <v>219073174</v>
      </c>
      <c r="D40" s="50">
        <v>2285390</v>
      </c>
      <c r="E40" s="50">
        <v>56436434</v>
      </c>
      <c r="F40" s="50">
        <v>160351350</v>
      </c>
      <c r="H40" s="54">
        <f t="shared" si="0"/>
        <v>0</v>
      </c>
    </row>
    <row r="41" spans="2:8" ht="15.75" x14ac:dyDescent="0.25">
      <c r="B41" s="14" t="s">
        <v>86</v>
      </c>
      <c r="C41" s="50">
        <v>254690400</v>
      </c>
      <c r="D41" s="50">
        <v>88502950</v>
      </c>
      <c r="E41" s="50">
        <v>12122546</v>
      </c>
      <c r="F41" s="50">
        <v>154064904</v>
      </c>
      <c r="H41" s="54">
        <f t="shared" si="0"/>
        <v>0</v>
      </c>
    </row>
    <row r="42" spans="2:8" ht="15.75" x14ac:dyDescent="0.25">
      <c r="B42" s="14" t="s">
        <v>87</v>
      </c>
      <c r="C42" s="50">
        <v>257483720</v>
      </c>
      <c r="D42" s="50">
        <v>78946502</v>
      </c>
      <c r="E42" s="50">
        <v>22783333</v>
      </c>
      <c r="F42" s="50">
        <v>155753885</v>
      </c>
      <c r="H42" s="54">
        <f t="shared" si="0"/>
        <v>0</v>
      </c>
    </row>
    <row r="43" spans="2:8" ht="15.75" x14ac:dyDescent="0.25">
      <c r="B43" s="14" t="s">
        <v>88</v>
      </c>
      <c r="C43" s="50">
        <v>111883036</v>
      </c>
      <c r="D43" s="50">
        <v>16681407</v>
      </c>
      <c r="E43" s="50">
        <v>38521573</v>
      </c>
      <c r="F43" s="50">
        <v>56680056</v>
      </c>
      <c r="H43" s="54">
        <f t="shared" si="0"/>
        <v>0</v>
      </c>
    </row>
    <row r="44" spans="2:8" ht="15.75" x14ac:dyDescent="0.25">
      <c r="B44" s="14" t="s">
        <v>89</v>
      </c>
      <c r="C44" s="50">
        <v>1448751664</v>
      </c>
      <c r="D44" s="50">
        <v>10754189</v>
      </c>
      <c r="E44" s="50">
        <v>1246605666</v>
      </c>
      <c r="F44" s="50">
        <v>191391809</v>
      </c>
      <c r="H44" s="54">
        <f t="shared" si="0"/>
        <v>0</v>
      </c>
    </row>
    <row r="45" spans="2:8" ht="15.75" x14ac:dyDescent="0.25">
      <c r="B45" s="14" t="s">
        <v>90</v>
      </c>
      <c r="C45" s="50">
        <v>204669202</v>
      </c>
      <c r="D45" s="50">
        <v>28550253</v>
      </c>
      <c r="E45" s="50">
        <v>114396615</v>
      </c>
      <c r="F45" s="50">
        <v>61722334</v>
      </c>
      <c r="H45" s="54">
        <f t="shared" si="0"/>
        <v>0</v>
      </c>
    </row>
    <row r="46" spans="2:8" ht="15.75" x14ac:dyDescent="0.25">
      <c r="B46" s="14" t="s">
        <v>91</v>
      </c>
      <c r="C46" s="50">
        <v>93829593</v>
      </c>
      <c r="D46" s="50">
        <v>40166075</v>
      </c>
      <c r="E46" s="50">
        <v>3254006</v>
      </c>
      <c r="F46" s="50">
        <v>50409512</v>
      </c>
      <c r="H46" s="54">
        <f t="shared" si="0"/>
        <v>0</v>
      </c>
    </row>
    <row r="47" spans="2:8" ht="15.75" x14ac:dyDescent="0.25">
      <c r="B47" s="14" t="s">
        <v>92</v>
      </c>
      <c r="C47" s="50">
        <v>186263128</v>
      </c>
      <c r="D47" s="50">
        <v>80308528</v>
      </c>
      <c r="E47" s="50">
        <v>10861792</v>
      </c>
      <c r="F47" s="50">
        <v>95092808</v>
      </c>
      <c r="H47" s="54">
        <f t="shared" si="0"/>
        <v>0</v>
      </c>
    </row>
    <row r="48" spans="2:8" ht="15.75" x14ac:dyDescent="0.25">
      <c r="B48" s="14" t="s">
        <v>93</v>
      </c>
      <c r="C48" s="50">
        <v>131277269</v>
      </c>
      <c r="D48" s="50">
        <v>67902191</v>
      </c>
      <c r="E48" s="50">
        <v>2811593</v>
      </c>
      <c r="F48" s="50">
        <v>60563485</v>
      </c>
      <c r="H48" s="54">
        <f t="shared" si="0"/>
        <v>0</v>
      </c>
    </row>
    <row r="49" spans="2:8" ht="15.75" x14ac:dyDescent="0.25">
      <c r="B49" s="14" t="s">
        <v>94</v>
      </c>
      <c r="C49" s="50">
        <v>78832732</v>
      </c>
      <c r="D49" s="50">
        <v>39195157</v>
      </c>
      <c r="E49" s="50">
        <v>1494701</v>
      </c>
      <c r="F49" s="50">
        <v>38142874</v>
      </c>
      <c r="H49" s="54">
        <f t="shared" si="0"/>
        <v>0</v>
      </c>
    </row>
    <row r="50" spans="2:8" ht="15.75" x14ac:dyDescent="0.25">
      <c r="B50" s="14" t="s">
        <v>95</v>
      </c>
      <c r="C50" s="50">
        <v>64838169</v>
      </c>
      <c r="D50" s="50">
        <v>29801809</v>
      </c>
      <c r="E50" s="50">
        <v>5407004</v>
      </c>
      <c r="F50" s="50">
        <v>29629356</v>
      </c>
      <c r="H50" s="54">
        <f t="shared" si="0"/>
        <v>0</v>
      </c>
    </row>
    <row r="51" spans="2:8" ht="15.75" x14ac:dyDescent="0.25">
      <c r="B51" s="14" t="s">
        <v>96</v>
      </c>
      <c r="C51" s="50">
        <v>154197228</v>
      </c>
      <c r="D51" s="50">
        <v>55855707</v>
      </c>
      <c r="E51" s="50">
        <v>9470869</v>
      </c>
      <c r="F51" s="50">
        <v>88870652</v>
      </c>
      <c r="H51" s="54">
        <f t="shared" si="0"/>
        <v>0</v>
      </c>
    </row>
    <row r="52" spans="2:8" ht="15.75" x14ac:dyDescent="0.25">
      <c r="B52" s="14" t="s">
        <v>97</v>
      </c>
      <c r="C52" s="50">
        <v>235154025</v>
      </c>
      <c r="D52" s="50">
        <v>117457054</v>
      </c>
      <c r="E52" s="50">
        <v>1505526</v>
      </c>
      <c r="F52" s="50">
        <v>116191445</v>
      </c>
      <c r="H52" s="54">
        <f t="shared" si="0"/>
        <v>0</v>
      </c>
    </row>
    <row r="53" spans="2:8" ht="15.75" x14ac:dyDescent="0.25">
      <c r="B53" s="14" t="s">
        <v>98</v>
      </c>
      <c r="C53" s="50">
        <v>219179398</v>
      </c>
      <c r="D53" s="50">
        <v>110735415</v>
      </c>
      <c r="E53" s="50">
        <v>1593856</v>
      </c>
      <c r="F53" s="50">
        <v>106850127</v>
      </c>
      <c r="H53" s="54">
        <f t="shared" si="0"/>
        <v>0</v>
      </c>
    </row>
    <row r="54" spans="2:8" ht="15.75" x14ac:dyDescent="0.25">
      <c r="B54" s="14" t="s">
        <v>99</v>
      </c>
      <c r="C54" s="50">
        <v>149437194</v>
      </c>
      <c r="D54" s="50">
        <v>22217669</v>
      </c>
      <c r="E54" s="50">
        <v>29716237</v>
      </c>
      <c r="F54" s="50">
        <v>97503288</v>
      </c>
      <c r="H54" s="54">
        <f t="shared" si="0"/>
        <v>0</v>
      </c>
    </row>
    <row r="55" spans="2:8" ht="15.75" x14ac:dyDescent="0.25">
      <c r="B55" s="14" t="s">
        <v>100</v>
      </c>
      <c r="C55" s="50">
        <v>306121787</v>
      </c>
      <c r="D55" s="50">
        <v>126130796</v>
      </c>
      <c r="E55" s="50">
        <v>19005069</v>
      </c>
      <c r="F55" s="50">
        <v>160985922</v>
      </c>
      <c r="H55" s="54">
        <f t="shared" si="0"/>
        <v>0</v>
      </c>
    </row>
    <row r="56" spans="2:8" ht="15.75" x14ac:dyDescent="0.25">
      <c r="B56" s="46" t="s">
        <v>101</v>
      </c>
      <c r="C56" s="50">
        <v>381820807</v>
      </c>
      <c r="D56" s="50">
        <v>121567830</v>
      </c>
      <c r="E56" s="50">
        <v>85576161</v>
      </c>
      <c r="F56" s="50">
        <v>174676816</v>
      </c>
      <c r="H56" s="54">
        <f t="shared" si="0"/>
        <v>0</v>
      </c>
    </row>
    <row r="57" spans="2:8" ht="15.75" x14ac:dyDescent="0.25">
      <c r="B57" s="14" t="s">
        <v>102</v>
      </c>
      <c r="C57" s="50">
        <v>234115331</v>
      </c>
      <c r="D57" s="50">
        <v>61887833</v>
      </c>
      <c r="E57" s="50">
        <v>53521600</v>
      </c>
      <c r="F57" s="50">
        <v>118705898</v>
      </c>
      <c r="H57" s="54">
        <f t="shared" si="0"/>
        <v>0</v>
      </c>
    </row>
    <row r="58" spans="2:8" ht="15.75" x14ac:dyDescent="0.25">
      <c r="B58" s="14" t="s">
        <v>103</v>
      </c>
      <c r="C58" s="50">
        <v>378024389</v>
      </c>
      <c r="D58" s="50">
        <v>86570404</v>
      </c>
      <c r="E58" s="50">
        <v>80362986</v>
      </c>
      <c r="F58" s="50">
        <v>211090999</v>
      </c>
      <c r="H58" s="54">
        <f t="shared" si="0"/>
        <v>0</v>
      </c>
    </row>
    <row r="59" spans="2:8" ht="15.75" x14ac:dyDescent="0.25">
      <c r="B59" s="14" t="s">
        <v>104</v>
      </c>
      <c r="C59" s="50">
        <v>145681759</v>
      </c>
      <c r="D59" s="50">
        <v>81541120</v>
      </c>
      <c r="E59" s="50">
        <v>2043003</v>
      </c>
      <c r="F59" s="50">
        <v>62097636</v>
      </c>
      <c r="H59" s="54">
        <f t="shared" si="0"/>
        <v>0</v>
      </c>
    </row>
    <row r="60" spans="2:8" ht="15.75" x14ac:dyDescent="0.25">
      <c r="B60" s="14" t="s">
        <v>105</v>
      </c>
      <c r="C60" s="50">
        <v>143435931</v>
      </c>
      <c r="D60" s="50">
        <v>24179523</v>
      </c>
      <c r="E60" s="50">
        <v>11290271</v>
      </c>
      <c r="F60" s="50">
        <v>107966137</v>
      </c>
      <c r="H60" s="54">
        <f t="shared" si="0"/>
        <v>0</v>
      </c>
    </row>
    <row r="61" spans="2:8" ht="15.75" x14ac:dyDescent="0.25">
      <c r="B61" s="14" t="s">
        <v>106</v>
      </c>
      <c r="C61" s="50">
        <v>1680805121</v>
      </c>
      <c r="D61" s="50">
        <v>5950696</v>
      </c>
      <c r="E61" s="50">
        <v>1502431856</v>
      </c>
      <c r="F61" s="50">
        <v>172422569</v>
      </c>
      <c r="H61" s="54">
        <f t="shared" si="0"/>
        <v>0</v>
      </c>
    </row>
    <row r="62" spans="2:8" ht="15.75" x14ac:dyDescent="0.25">
      <c r="B62" s="14" t="s">
        <v>107</v>
      </c>
      <c r="C62" s="50">
        <v>284430773</v>
      </c>
      <c r="D62" s="50">
        <v>14328326</v>
      </c>
      <c r="E62" s="50">
        <v>152475934</v>
      </c>
      <c r="F62" s="50">
        <v>117626513</v>
      </c>
      <c r="H62" s="54">
        <f t="shared" si="0"/>
        <v>0</v>
      </c>
    </row>
    <row r="63" spans="2:8" ht="15.75" x14ac:dyDescent="0.25">
      <c r="B63" s="14" t="s">
        <v>108</v>
      </c>
      <c r="C63" s="50">
        <v>104448944</v>
      </c>
      <c r="D63" s="50">
        <v>26794117</v>
      </c>
      <c r="E63" s="50">
        <v>41998649</v>
      </c>
      <c r="F63" s="50">
        <v>35656178</v>
      </c>
      <c r="H63" s="54">
        <f t="shared" si="0"/>
        <v>0</v>
      </c>
    </row>
    <row r="64" spans="2:8" ht="15.75" x14ac:dyDescent="0.25">
      <c r="B64" s="14" t="s">
        <v>109</v>
      </c>
      <c r="C64" s="50">
        <v>203598022</v>
      </c>
      <c r="D64" s="50">
        <v>91893565</v>
      </c>
      <c r="E64" s="50">
        <v>12885365</v>
      </c>
      <c r="F64" s="50">
        <v>98819092</v>
      </c>
      <c r="H64" s="54">
        <f t="shared" si="0"/>
        <v>0</v>
      </c>
    </row>
    <row r="65" spans="2:8" ht="15.75" x14ac:dyDescent="0.25">
      <c r="B65" s="14" t="s">
        <v>110</v>
      </c>
      <c r="C65" s="50">
        <v>88388791</v>
      </c>
      <c r="D65" s="50">
        <v>57313901</v>
      </c>
      <c r="E65" s="50">
        <v>728256</v>
      </c>
      <c r="F65" s="50">
        <v>30346634</v>
      </c>
      <c r="H65" s="54">
        <f t="shared" si="0"/>
        <v>0</v>
      </c>
    </row>
    <row r="66" spans="2:8" ht="15.75" x14ac:dyDescent="0.25">
      <c r="B66" s="14" t="s">
        <v>111</v>
      </c>
      <c r="C66" s="50">
        <v>176934785</v>
      </c>
      <c r="D66" s="50">
        <v>93101157</v>
      </c>
      <c r="E66" s="50">
        <v>532499</v>
      </c>
      <c r="F66" s="50">
        <v>83301129</v>
      </c>
      <c r="H66" s="54">
        <f t="shared" si="0"/>
        <v>0</v>
      </c>
    </row>
    <row r="67" spans="2:8" ht="15.75" x14ac:dyDescent="0.25">
      <c r="B67" s="14" t="s">
        <v>112</v>
      </c>
      <c r="C67" s="50">
        <v>84349934</v>
      </c>
      <c r="D67" s="50">
        <v>24472535</v>
      </c>
      <c r="E67" s="50">
        <v>4591614</v>
      </c>
      <c r="F67" s="50">
        <v>55285785</v>
      </c>
      <c r="H67" s="54">
        <f t="shared" si="0"/>
        <v>0</v>
      </c>
    </row>
    <row r="68" spans="2:8" ht="15.75" x14ac:dyDescent="0.25">
      <c r="B68" s="14" t="s">
        <v>113</v>
      </c>
      <c r="C68" s="50">
        <v>36313092</v>
      </c>
      <c r="D68" s="50">
        <v>22544399</v>
      </c>
      <c r="E68" s="50">
        <v>1516</v>
      </c>
      <c r="F68" s="50">
        <v>13767177</v>
      </c>
      <c r="H68" s="54">
        <f t="shared" si="0"/>
        <v>0</v>
      </c>
    </row>
    <row r="69" spans="2:8" ht="15.75" x14ac:dyDescent="0.25">
      <c r="B69" s="14" t="s">
        <v>114</v>
      </c>
      <c r="C69" s="50">
        <v>121732930</v>
      </c>
      <c r="D69" s="50">
        <v>74302827</v>
      </c>
      <c r="E69" s="50">
        <v>867637</v>
      </c>
      <c r="F69" s="50">
        <v>46562466</v>
      </c>
      <c r="H69" s="54">
        <f t="shared" si="0"/>
        <v>0</v>
      </c>
    </row>
    <row r="70" spans="2:8" ht="15.75" x14ac:dyDescent="0.25">
      <c r="B70" s="14" t="s">
        <v>115</v>
      </c>
      <c r="C70" s="50">
        <v>43774518</v>
      </c>
      <c r="D70" s="50">
        <v>15382067</v>
      </c>
      <c r="E70" s="50">
        <v>1788409</v>
      </c>
      <c r="F70" s="50">
        <v>26604042</v>
      </c>
      <c r="H70" s="54">
        <f t="shared" si="0"/>
        <v>0</v>
      </c>
    </row>
    <row r="71" spans="2:8" ht="15.75" x14ac:dyDescent="0.25">
      <c r="B71" s="14" t="s">
        <v>116</v>
      </c>
      <c r="C71" s="50">
        <v>82896629</v>
      </c>
      <c r="D71" s="50">
        <v>17743486</v>
      </c>
      <c r="E71" s="50">
        <v>624899</v>
      </c>
      <c r="F71" s="50">
        <v>64528244</v>
      </c>
      <c r="H71" s="54">
        <f t="shared" si="0"/>
        <v>0</v>
      </c>
    </row>
    <row r="72" spans="2:8" ht="15.75" x14ac:dyDescent="0.25">
      <c r="B72" s="14" t="s">
        <v>117</v>
      </c>
      <c r="C72" s="50">
        <v>155385560</v>
      </c>
      <c r="D72" s="50">
        <v>33770882</v>
      </c>
      <c r="E72" s="50">
        <v>6297227</v>
      </c>
      <c r="F72" s="50">
        <v>115317451</v>
      </c>
      <c r="H72" s="54">
        <f t="shared" si="0"/>
        <v>0</v>
      </c>
    </row>
    <row r="73" spans="2:8" ht="15.75" x14ac:dyDescent="0.25">
      <c r="B73" s="14" t="s">
        <v>118</v>
      </c>
      <c r="C73" s="50">
        <v>53508276</v>
      </c>
      <c r="D73" s="50">
        <v>17006713</v>
      </c>
      <c r="E73" s="50">
        <v>2838744</v>
      </c>
      <c r="F73" s="50">
        <v>33662819</v>
      </c>
      <c r="H73" s="54">
        <f t="shared" si="0"/>
        <v>0</v>
      </c>
    </row>
    <row r="74" spans="2:8" ht="15.75" x14ac:dyDescent="0.25">
      <c r="B74" s="14" t="s">
        <v>119</v>
      </c>
      <c r="C74" s="50">
        <v>173930680</v>
      </c>
      <c r="D74" s="50">
        <v>74962141</v>
      </c>
      <c r="E74" s="50">
        <v>26760851</v>
      </c>
      <c r="F74" s="50">
        <v>72207688</v>
      </c>
      <c r="H74" s="54">
        <f t="shared" si="0"/>
        <v>0</v>
      </c>
    </row>
    <row r="75" spans="2:8" ht="15.75" x14ac:dyDescent="0.25">
      <c r="B75" s="14" t="s">
        <v>120</v>
      </c>
      <c r="C75" s="50">
        <v>2699068627</v>
      </c>
      <c r="D75" s="50">
        <v>527038008</v>
      </c>
      <c r="E75" s="50">
        <v>440954582</v>
      </c>
      <c r="F75" s="50">
        <v>1731076037</v>
      </c>
      <c r="H75" s="54">
        <f t="shared" si="0"/>
        <v>0</v>
      </c>
    </row>
    <row r="76" spans="2:8" ht="15.75" x14ac:dyDescent="0.25">
      <c r="B76" s="14" t="s">
        <v>121</v>
      </c>
      <c r="C76" s="50">
        <v>371995707</v>
      </c>
      <c r="D76" s="50">
        <v>8550709</v>
      </c>
      <c r="E76" s="50">
        <v>243010745</v>
      </c>
      <c r="F76" s="50">
        <v>120434253</v>
      </c>
      <c r="H76" s="54">
        <f t="shared" ref="H76:H137" si="1">SUM(D76:F76)-C76</f>
        <v>0</v>
      </c>
    </row>
    <row r="77" spans="2:8" ht="15.75" x14ac:dyDescent="0.25">
      <c r="B77" s="14" t="s">
        <v>122</v>
      </c>
      <c r="C77" s="50">
        <v>164470340</v>
      </c>
      <c r="D77" s="50">
        <v>77507579</v>
      </c>
      <c r="E77" s="50">
        <v>9736856</v>
      </c>
      <c r="F77" s="50">
        <v>77225905</v>
      </c>
      <c r="H77" s="54">
        <f t="shared" si="1"/>
        <v>0</v>
      </c>
    </row>
    <row r="78" spans="2:8" ht="15.75" x14ac:dyDescent="0.25">
      <c r="B78" s="14" t="s">
        <v>123</v>
      </c>
      <c r="C78" s="50">
        <v>278189123</v>
      </c>
      <c r="D78" s="50">
        <v>138983062</v>
      </c>
      <c r="E78" s="50">
        <v>13389568</v>
      </c>
      <c r="F78" s="50">
        <v>125816493</v>
      </c>
      <c r="H78" s="54">
        <f t="shared" si="1"/>
        <v>0</v>
      </c>
    </row>
    <row r="79" spans="2:8" ht="15.75" x14ac:dyDescent="0.25">
      <c r="B79" s="14" t="s">
        <v>124</v>
      </c>
      <c r="C79" s="50">
        <v>133602075</v>
      </c>
      <c r="D79" s="50">
        <v>63928117</v>
      </c>
      <c r="E79" s="50">
        <v>1362294</v>
      </c>
      <c r="F79" s="50">
        <v>68311664</v>
      </c>
      <c r="H79" s="54">
        <f t="shared" si="1"/>
        <v>0</v>
      </c>
    </row>
    <row r="80" spans="2:8" ht="15.75" x14ac:dyDescent="0.25">
      <c r="B80" s="14" t="s">
        <v>125</v>
      </c>
      <c r="C80" s="50">
        <v>150248204</v>
      </c>
      <c r="D80" s="50">
        <v>81736337</v>
      </c>
      <c r="E80" s="50">
        <v>2104932</v>
      </c>
      <c r="F80" s="50">
        <v>66406935</v>
      </c>
      <c r="H80" s="54">
        <f t="shared" si="1"/>
        <v>0</v>
      </c>
    </row>
    <row r="81" spans="2:8" ht="15.75" x14ac:dyDescent="0.25">
      <c r="B81" s="14" t="s">
        <v>126</v>
      </c>
      <c r="C81" s="50">
        <v>88322191</v>
      </c>
      <c r="D81" s="50">
        <v>48763536</v>
      </c>
      <c r="E81" s="50">
        <v>2895365</v>
      </c>
      <c r="F81" s="50">
        <v>36663290</v>
      </c>
      <c r="H81" s="54">
        <f t="shared" si="1"/>
        <v>0</v>
      </c>
    </row>
    <row r="82" spans="2:8" ht="15.75" x14ac:dyDescent="0.25">
      <c r="B82" s="14" t="s">
        <v>127</v>
      </c>
      <c r="C82" s="50">
        <v>361604344</v>
      </c>
      <c r="D82" s="50">
        <v>109767293</v>
      </c>
      <c r="E82" s="50">
        <v>125161045</v>
      </c>
      <c r="F82" s="50">
        <v>126676006</v>
      </c>
      <c r="H82" s="54">
        <f t="shared" si="1"/>
        <v>0</v>
      </c>
    </row>
    <row r="83" spans="2:8" ht="15.75" x14ac:dyDescent="0.25">
      <c r="B83" s="14" t="s">
        <v>128</v>
      </c>
      <c r="C83" s="50">
        <v>444266367</v>
      </c>
      <c r="D83" s="50">
        <v>94203469</v>
      </c>
      <c r="E83" s="50">
        <v>55338199</v>
      </c>
      <c r="F83" s="50">
        <v>294724699</v>
      </c>
      <c r="H83" s="54">
        <f t="shared" si="1"/>
        <v>0</v>
      </c>
    </row>
    <row r="84" spans="2:8" ht="15.75" x14ac:dyDescent="0.25">
      <c r="B84" s="14" t="s">
        <v>129</v>
      </c>
      <c r="C84" s="50">
        <v>3489320790</v>
      </c>
      <c r="D84" s="50">
        <v>73950194</v>
      </c>
      <c r="E84" s="50">
        <v>416131861</v>
      </c>
      <c r="F84" s="50">
        <v>2999238735</v>
      </c>
      <c r="H84" s="54">
        <f t="shared" si="1"/>
        <v>0</v>
      </c>
    </row>
    <row r="85" spans="2:8" ht="15.75" x14ac:dyDescent="0.25">
      <c r="B85" s="14" t="s">
        <v>130</v>
      </c>
      <c r="C85" s="50">
        <v>98332581</v>
      </c>
      <c r="D85" s="50">
        <v>47264116</v>
      </c>
      <c r="E85" s="50">
        <v>1146528</v>
      </c>
      <c r="F85" s="50">
        <v>49921937</v>
      </c>
      <c r="H85" s="54">
        <f t="shared" si="1"/>
        <v>0</v>
      </c>
    </row>
    <row r="86" spans="2:8" ht="15.75" x14ac:dyDescent="0.25">
      <c r="B86" s="14" t="s">
        <v>131</v>
      </c>
      <c r="C86" s="50">
        <v>147273272</v>
      </c>
      <c r="D86" s="50">
        <v>46054486</v>
      </c>
      <c r="E86" s="50">
        <v>9704035</v>
      </c>
      <c r="F86" s="50">
        <v>91514751</v>
      </c>
      <c r="H86" s="54">
        <f t="shared" si="1"/>
        <v>0</v>
      </c>
    </row>
    <row r="87" spans="2:8" ht="15.75" x14ac:dyDescent="0.25">
      <c r="B87" s="14" t="s">
        <v>132</v>
      </c>
      <c r="C87" s="50">
        <v>129294414</v>
      </c>
      <c r="D87" s="50">
        <v>48679194</v>
      </c>
      <c r="E87" s="50">
        <v>8012635</v>
      </c>
      <c r="F87" s="50">
        <v>72602585</v>
      </c>
      <c r="H87" s="54">
        <f t="shared" si="1"/>
        <v>0</v>
      </c>
    </row>
    <row r="88" spans="2:8" ht="15.75" x14ac:dyDescent="0.25">
      <c r="B88" s="14" t="s">
        <v>133</v>
      </c>
      <c r="C88" s="50">
        <v>317243062</v>
      </c>
      <c r="D88" s="50">
        <v>111461857</v>
      </c>
      <c r="E88" s="50">
        <v>36457877</v>
      </c>
      <c r="F88" s="50">
        <v>169323328</v>
      </c>
      <c r="H88" s="54">
        <f t="shared" si="1"/>
        <v>0</v>
      </c>
    </row>
    <row r="89" spans="2:8" ht="15.75" x14ac:dyDescent="0.25">
      <c r="B89" s="47" t="s">
        <v>134</v>
      </c>
      <c r="C89" s="50">
        <v>269977413</v>
      </c>
      <c r="D89" s="50">
        <v>144620787</v>
      </c>
      <c r="E89" s="50">
        <v>11260037</v>
      </c>
      <c r="F89" s="50">
        <v>114096589</v>
      </c>
      <c r="H89" s="54">
        <f t="shared" si="1"/>
        <v>0</v>
      </c>
    </row>
    <row r="90" spans="2:8" ht="15.75" x14ac:dyDescent="0.25">
      <c r="B90" s="47" t="s">
        <v>135</v>
      </c>
      <c r="C90" s="50">
        <v>172867437</v>
      </c>
      <c r="D90" s="50">
        <v>33914209</v>
      </c>
      <c r="E90" s="50">
        <v>26938222</v>
      </c>
      <c r="F90" s="50">
        <v>112015006</v>
      </c>
      <c r="H90" s="54">
        <f t="shared" si="1"/>
        <v>0</v>
      </c>
    </row>
    <row r="91" spans="2:8" ht="15.75" x14ac:dyDescent="0.25">
      <c r="B91" s="47" t="s">
        <v>136</v>
      </c>
      <c r="C91" s="50">
        <v>356022472</v>
      </c>
      <c r="D91" s="50">
        <v>29800118</v>
      </c>
      <c r="E91" s="50">
        <v>133622722</v>
      </c>
      <c r="F91" s="50">
        <v>192599632</v>
      </c>
      <c r="H91" s="54">
        <f t="shared" si="1"/>
        <v>0</v>
      </c>
    </row>
    <row r="92" spans="2:8" ht="15.75" x14ac:dyDescent="0.25">
      <c r="B92" s="47" t="s">
        <v>137</v>
      </c>
      <c r="C92" s="50">
        <v>210138737</v>
      </c>
      <c r="D92" s="50">
        <v>44234030</v>
      </c>
      <c r="E92" s="50">
        <v>87366897</v>
      </c>
      <c r="F92" s="50">
        <v>78537810</v>
      </c>
      <c r="H92" s="54">
        <f t="shared" si="1"/>
        <v>0</v>
      </c>
    </row>
    <row r="93" spans="2:8" ht="15.75" x14ac:dyDescent="0.25">
      <c r="B93" s="47" t="s">
        <v>138</v>
      </c>
      <c r="C93" s="50">
        <v>74157109</v>
      </c>
      <c r="D93" s="50">
        <v>27133691</v>
      </c>
      <c r="E93" s="50">
        <v>287031</v>
      </c>
      <c r="F93" s="50">
        <v>46736387</v>
      </c>
      <c r="H93" s="54">
        <f t="shared" si="1"/>
        <v>0</v>
      </c>
    </row>
    <row r="94" spans="2:8" ht="15.75" x14ac:dyDescent="0.25">
      <c r="B94" s="14" t="s">
        <v>139</v>
      </c>
      <c r="C94" s="50">
        <v>62930591</v>
      </c>
      <c r="D94" s="50">
        <v>19584072</v>
      </c>
      <c r="E94" s="50">
        <v>7072646</v>
      </c>
      <c r="F94" s="50">
        <v>36273873</v>
      </c>
      <c r="H94" s="54">
        <f t="shared" si="1"/>
        <v>0</v>
      </c>
    </row>
    <row r="95" spans="2:8" ht="15.75" x14ac:dyDescent="0.25">
      <c r="B95" s="14" t="s">
        <v>140</v>
      </c>
      <c r="C95" s="50">
        <v>113604654</v>
      </c>
      <c r="D95" s="50">
        <v>35441017</v>
      </c>
      <c r="E95" s="50">
        <v>28698930</v>
      </c>
      <c r="F95" s="50">
        <v>49464707</v>
      </c>
      <c r="H95" s="54">
        <f t="shared" si="1"/>
        <v>0</v>
      </c>
    </row>
    <row r="96" spans="2:8" ht="15.75" x14ac:dyDescent="0.25">
      <c r="B96" s="14" t="s">
        <v>141</v>
      </c>
      <c r="C96" s="50">
        <v>388061259</v>
      </c>
      <c r="D96" s="50">
        <v>112705351</v>
      </c>
      <c r="E96" s="50">
        <v>86517282</v>
      </c>
      <c r="F96" s="50">
        <v>188838626</v>
      </c>
      <c r="H96" s="54">
        <f t="shared" si="1"/>
        <v>0</v>
      </c>
    </row>
    <row r="97" spans="2:8" ht="15.75" x14ac:dyDescent="0.25">
      <c r="B97" s="14" t="s">
        <v>142</v>
      </c>
      <c r="C97" s="50">
        <v>81427180</v>
      </c>
      <c r="D97" s="50">
        <v>26796158</v>
      </c>
      <c r="E97" s="50">
        <v>7438013</v>
      </c>
      <c r="F97" s="50">
        <v>47193009</v>
      </c>
      <c r="H97" s="54">
        <f t="shared" si="1"/>
        <v>0</v>
      </c>
    </row>
    <row r="98" spans="2:8" ht="15.75" x14ac:dyDescent="0.25">
      <c r="B98" s="14" t="s">
        <v>143</v>
      </c>
      <c r="C98" s="50">
        <v>93308414</v>
      </c>
      <c r="D98" s="50">
        <v>37965847</v>
      </c>
      <c r="E98" s="50">
        <v>9381759</v>
      </c>
      <c r="F98" s="50">
        <v>45960808</v>
      </c>
      <c r="H98" s="54">
        <f t="shared" si="1"/>
        <v>0</v>
      </c>
    </row>
    <row r="99" spans="2:8" ht="15.75" x14ac:dyDescent="0.25">
      <c r="B99" s="14" t="s">
        <v>144</v>
      </c>
      <c r="C99" s="50">
        <v>557675184</v>
      </c>
      <c r="D99" s="50">
        <v>175355953</v>
      </c>
      <c r="E99" s="50">
        <v>29348576</v>
      </c>
      <c r="F99" s="50">
        <v>352970655</v>
      </c>
      <c r="H99" s="54">
        <f t="shared" si="1"/>
        <v>0</v>
      </c>
    </row>
    <row r="100" spans="2:8" ht="15.75" x14ac:dyDescent="0.25">
      <c r="B100" s="14" t="s">
        <v>145</v>
      </c>
      <c r="C100" s="50">
        <v>296115603</v>
      </c>
      <c r="D100" s="50">
        <v>91841829</v>
      </c>
      <c r="E100" s="50">
        <v>23718855</v>
      </c>
      <c r="F100" s="50">
        <v>180554919</v>
      </c>
      <c r="H100" s="54">
        <f t="shared" si="1"/>
        <v>0</v>
      </c>
    </row>
    <row r="101" spans="2:8" ht="15.75" x14ac:dyDescent="0.25">
      <c r="B101" s="14" t="s">
        <v>146</v>
      </c>
      <c r="C101" s="50">
        <v>1125715782</v>
      </c>
      <c r="D101" s="50">
        <v>227603387</v>
      </c>
      <c r="E101" s="50">
        <v>443789709</v>
      </c>
      <c r="F101" s="50">
        <v>454322686</v>
      </c>
      <c r="H101" s="54">
        <f t="shared" si="1"/>
        <v>0</v>
      </c>
    </row>
    <row r="102" spans="2:8" ht="15.75" x14ac:dyDescent="0.25">
      <c r="B102" s="14" t="s">
        <v>147</v>
      </c>
      <c r="C102" s="50">
        <v>232949118</v>
      </c>
      <c r="D102" s="50">
        <v>128614085</v>
      </c>
      <c r="E102" s="50">
        <v>3308952</v>
      </c>
      <c r="F102" s="50">
        <v>101026081</v>
      </c>
      <c r="H102" s="54">
        <f t="shared" si="1"/>
        <v>0</v>
      </c>
    </row>
    <row r="103" spans="2:8" ht="15.75" x14ac:dyDescent="0.25">
      <c r="B103" s="14" t="s">
        <v>148</v>
      </c>
      <c r="C103" s="50">
        <v>295279957</v>
      </c>
      <c r="D103" s="50">
        <v>128154467</v>
      </c>
      <c r="E103" s="50">
        <v>5478651</v>
      </c>
      <c r="F103" s="50">
        <v>161646839</v>
      </c>
      <c r="H103" s="54">
        <f t="shared" si="1"/>
        <v>0</v>
      </c>
    </row>
    <row r="104" spans="2:8" ht="15.75" x14ac:dyDescent="0.25">
      <c r="B104" s="14" t="s">
        <v>149</v>
      </c>
      <c r="C104" s="50">
        <v>173275192</v>
      </c>
      <c r="D104" s="50">
        <v>78128368</v>
      </c>
      <c r="E104" s="50">
        <v>35036621</v>
      </c>
      <c r="F104" s="50">
        <v>60110203</v>
      </c>
      <c r="H104" s="54">
        <f t="shared" si="1"/>
        <v>0</v>
      </c>
    </row>
    <row r="105" spans="2:8" ht="15.75" x14ac:dyDescent="0.25">
      <c r="B105" s="14" t="s">
        <v>150</v>
      </c>
      <c r="C105" s="50">
        <v>644374810</v>
      </c>
      <c r="D105" s="50">
        <v>192733419</v>
      </c>
      <c r="E105" s="50">
        <v>88583924</v>
      </c>
      <c r="F105" s="50">
        <v>363057467</v>
      </c>
      <c r="H105" s="54">
        <f t="shared" si="1"/>
        <v>0</v>
      </c>
    </row>
    <row r="106" spans="2:8" ht="15.75" x14ac:dyDescent="0.25">
      <c r="B106" s="14" t="s">
        <v>151</v>
      </c>
      <c r="C106" s="50">
        <v>38106859</v>
      </c>
      <c r="D106" s="50">
        <v>25721895</v>
      </c>
      <c r="E106" s="50">
        <v>143538</v>
      </c>
      <c r="F106" s="50">
        <v>12241426</v>
      </c>
      <c r="H106" s="54">
        <f t="shared" si="1"/>
        <v>0</v>
      </c>
    </row>
    <row r="107" spans="2:8" ht="15.75" x14ac:dyDescent="0.25">
      <c r="B107" s="14" t="s">
        <v>152</v>
      </c>
      <c r="C107" s="50">
        <v>297349049</v>
      </c>
      <c r="D107" s="50">
        <v>25244396</v>
      </c>
      <c r="E107" s="50">
        <v>143693278</v>
      </c>
      <c r="F107" s="50">
        <v>128411375</v>
      </c>
      <c r="H107" s="54">
        <f t="shared" si="1"/>
        <v>0</v>
      </c>
    </row>
    <row r="108" spans="2:8" ht="15.75" x14ac:dyDescent="0.25">
      <c r="B108" s="14" t="s">
        <v>153</v>
      </c>
      <c r="C108" s="50">
        <v>211366028</v>
      </c>
      <c r="D108" s="50">
        <v>101703443</v>
      </c>
      <c r="E108" s="50">
        <v>434554</v>
      </c>
      <c r="F108" s="50">
        <v>109228031</v>
      </c>
      <c r="H108" s="54">
        <f t="shared" si="1"/>
        <v>0</v>
      </c>
    </row>
    <row r="109" spans="2:8" x14ac:dyDescent="0.25">
      <c r="B109" s="48" t="s">
        <v>154</v>
      </c>
      <c r="C109" s="50">
        <v>837632781</v>
      </c>
      <c r="D109" s="50">
        <v>87544006</v>
      </c>
      <c r="E109" s="50">
        <v>650111164</v>
      </c>
      <c r="F109" s="50">
        <v>99977611</v>
      </c>
      <c r="H109" s="54">
        <f t="shared" si="1"/>
        <v>0</v>
      </c>
    </row>
    <row r="110" spans="2:8" ht="15.75" x14ac:dyDescent="0.25">
      <c r="B110" s="14" t="s">
        <v>155</v>
      </c>
      <c r="C110" s="50">
        <v>114193814</v>
      </c>
      <c r="D110" s="50">
        <v>52705279</v>
      </c>
      <c r="E110" s="50">
        <v>1011261</v>
      </c>
      <c r="F110" s="50">
        <v>60477274</v>
      </c>
      <c r="H110" s="54">
        <f t="shared" si="1"/>
        <v>0</v>
      </c>
    </row>
    <row r="111" spans="2:8" ht="15.75" x14ac:dyDescent="0.25">
      <c r="B111" s="14" t="s">
        <v>156</v>
      </c>
      <c r="C111" s="50">
        <v>166479819</v>
      </c>
      <c r="D111" s="50">
        <v>94772994</v>
      </c>
      <c r="E111" s="50">
        <v>1096523</v>
      </c>
      <c r="F111" s="50">
        <v>70610302</v>
      </c>
      <c r="H111" s="54">
        <f t="shared" si="1"/>
        <v>0</v>
      </c>
    </row>
    <row r="112" spans="2:8" ht="15.75" x14ac:dyDescent="0.25">
      <c r="B112" s="14" t="s">
        <v>157</v>
      </c>
      <c r="C112" s="50">
        <v>244095081</v>
      </c>
      <c r="D112" s="50">
        <v>122117572</v>
      </c>
      <c r="E112" s="50">
        <v>21451368</v>
      </c>
      <c r="F112" s="50">
        <v>100526141</v>
      </c>
      <c r="H112" s="54">
        <f t="shared" si="1"/>
        <v>0</v>
      </c>
    </row>
    <row r="113" spans="2:8" ht="15.75" x14ac:dyDescent="0.25">
      <c r="B113" s="14" t="s">
        <v>158</v>
      </c>
      <c r="C113" s="50">
        <v>83378898</v>
      </c>
      <c r="D113" s="50">
        <v>40717324</v>
      </c>
      <c r="E113" s="50">
        <v>723103</v>
      </c>
      <c r="F113" s="50">
        <v>41938471</v>
      </c>
      <c r="H113" s="54">
        <f t="shared" si="1"/>
        <v>0</v>
      </c>
    </row>
    <row r="114" spans="2:8" ht="15.75" x14ac:dyDescent="0.25">
      <c r="B114" s="14" t="s">
        <v>159</v>
      </c>
      <c r="C114" s="50">
        <v>181430857</v>
      </c>
      <c r="D114" s="50">
        <v>74158538</v>
      </c>
      <c r="E114" s="50">
        <v>8380525</v>
      </c>
      <c r="F114" s="50">
        <v>98891794</v>
      </c>
      <c r="H114" s="54">
        <f t="shared" si="1"/>
        <v>0</v>
      </c>
    </row>
    <row r="115" spans="2:8" ht="15.75" x14ac:dyDescent="0.25">
      <c r="B115" s="14" t="s">
        <v>160</v>
      </c>
      <c r="C115" s="50">
        <v>218896737</v>
      </c>
      <c r="D115" s="50">
        <v>75670195</v>
      </c>
      <c r="E115" s="50">
        <v>35305415</v>
      </c>
      <c r="F115" s="50">
        <v>107921127</v>
      </c>
      <c r="H115" s="54">
        <f t="shared" si="1"/>
        <v>0</v>
      </c>
    </row>
    <row r="116" spans="2:8" ht="15.75" x14ac:dyDescent="0.25">
      <c r="B116" s="14" t="s">
        <v>161</v>
      </c>
      <c r="C116" s="50">
        <v>313726427</v>
      </c>
      <c r="D116" s="50">
        <v>121421919</v>
      </c>
      <c r="E116" s="50">
        <v>57457591</v>
      </c>
      <c r="F116" s="50">
        <v>134846917</v>
      </c>
      <c r="H116" s="54">
        <f>SUM(D116:F116)-C116</f>
        <v>0</v>
      </c>
    </row>
    <row r="117" spans="2:8" ht="15.75" x14ac:dyDescent="0.25">
      <c r="B117" s="14" t="s">
        <v>162</v>
      </c>
      <c r="C117" s="50">
        <v>68837371</v>
      </c>
      <c r="D117" s="50">
        <v>25133781</v>
      </c>
      <c r="E117" s="50">
        <v>1245217</v>
      </c>
      <c r="F117" s="50">
        <v>42458373</v>
      </c>
      <c r="H117" s="54">
        <f t="shared" si="1"/>
        <v>0</v>
      </c>
    </row>
    <row r="118" spans="2:8" ht="15.75" x14ac:dyDescent="0.25">
      <c r="B118" s="14" t="s">
        <v>163</v>
      </c>
      <c r="C118" s="50">
        <v>98212862</v>
      </c>
      <c r="D118" s="50">
        <v>32487116</v>
      </c>
      <c r="E118" s="50">
        <v>1592341</v>
      </c>
      <c r="F118" s="50">
        <v>64133405</v>
      </c>
      <c r="H118" s="54">
        <f t="shared" si="1"/>
        <v>0</v>
      </c>
    </row>
    <row r="119" spans="2:8" ht="15.75" x14ac:dyDescent="0.25">
      <c r="B119" s="14" t="s">
        <v>164</v>
      </c>
      <c r="C119" s="50">
        <v>130660365</v>
      </c>
      <c r="D119" s="50">
        <v>33595689</v>
      </c>
      <c r="E119" s="50">
        <v>26031025</v>
      </c>
      <c r="F119" s="50">
        <v>71033651</v>
      </c>
      <c r="H119" s="54">
        <f t="shared" si="1"/>
        <v>0</v>
      </c>
    </row>
    <row r="120" spans="2:8" ht="15.75" x14ac:dyDescent="0.25">
      <c r="B120" s="15" t="s">
        <v>165</v>
      </c>
      <c r="C120" s="50">
        <v>117729468</v>
      </c>
      <c r="D120" s="50">
        <v>71969961</v>
      </c>
      <c r="E120" s="50">
        <v>151418</v>
      </c>
      <c r="F120" s="50">
        <v>45608089</v>
      </c>
      <c r="H120" s="54">
        <f t="shared" si="1"/>
        <v>0</v>
      </c>
    </row>
    <row r="121" spans="2:8" ht="15.75" x14ac:dyDescent="0.25">
      <c r="B121" s="14" t="s">
        <v>166</v>
      </c>
      <c r="C121" s="50">
        <v>501534815</v>
      </c>
      <c r="D121" s="50">
        <v>101277284</v>
      </c>
      <c r="E121" s="50">
        <v>54719375</v>
      </c>
      <c r="F121" s="50">
        <v>345538156</v>
      </c>
      <c r="H121" s="54">
        <f t="shared" si="1"/>
        <v>0</v>
      </c>
    </row>
    <row r="122" spans="2:8" ht="15.75" x14ac:dyDescent="0.25">
      <c r="B122" s="14" t="s">
        <v>167</v>
      </c>
      <c r="C122" s="50">
        <v>570607780</v>
      </c>
      <c r="D122" s="50">
        <v>331860867</v>
      </c>
      <c r="E122" s="50">
        <v>79597671</v>
      </c>
      <c r="F122" s="50">
        <v>159149242</v>
      </c>
      <c r="H122" s="54">
        <f t="shared" si="1"/>
        <v>0</v>
      </c>
    </row>
    <row r="123" spans="2:8" ht="15.75" x14ac:dyDescent="0.25">
      <c r="B123" s="14" t="s">
        <v>168</v>
      </c>
      <c r="C123" s="50">
        <v>91007641</v>
      </c>
      <c r="D123" s="50">
        <v>10071214</v>
      </c>
      <c r="E123" s="50">
        <v>2990625</v>
      </c>
      <c r="F123" s="50">
        <v>77945802</v>
      </c>
      <c r="H123" s="54">
        <f t="shared" si="1"/>
        <v>0</v>
      </c>
    </row>
    <row r="124" spans="2:8" ht="15.75" x14ac:dyDescent="0.25">
      <c r="B124" s="14" t="s">
        <v>169</v>
      </c>
      <c r="C124" s="50">
        <v>64987485</v>
      </c>
      <c r="D124" s="50">
        <v>20180677</v>
      </c>
      <c r="E124" s="50">
        <v>13045417</v>
      </c>
      <c r="F124" s="50">
        <v>31761391</v>
      </c>
      <c r="G124" s="50"/>
      <c r="H124" s="54">
        <f t="shared" si="1"/>
        <v>0</v>
      </c>
    </row>
    <row r="125" spans="2:8" ht="15.75" x14ac:dyDescent="0.25">
      <c r="B125" s="46" t="s">
        <v>170</v>
      </c>
      <c r="C125" s="50">
        <v>652440026</v>
      </c>
      <c r="D125" s="50">
        <v>145580759</v>
      </c>
      <c r="E125" s="50">
        <v>108229525</v>
      </c>
      <c r="F125" s="50">
        <v>398629742</v>
      </c>
      <c r="H125" s="54">
        <f t="shared" si="1"/>
        <v>0</v>
      </c>
    </row>
    <row r="126" spans="2:8" ht="15.75" x14ac:dyDescent="0.25">
      <c r="B126" s="14" t="s">
        <v>171</v>
      </c>
      <c r="C126" s="50">
        <v>74371588</v>
      </c>
      <c r="D126" s="50">
        <v>42295392</v>
      </c>
      <c r="E126" s="50">
        <v>431610</v>
      </c>
      <c r="F126" s="50">
        <v>31644586</v>
      </c>
      <c r="H126" s="54">
        <f t="shared" si="1"/>
        <v>0</v>
      </c>
    </row>
    <row r="127" spans="2:8" ht="15.75" x14ac:dyDescent="0.25">
      <c r="B127" s="15" t="s">
        <v>172</v>
      </c>
      <c r="C127" s="50">
        <v>18130868</v>
      </c>
      <c r="D127" s="50">
        <v>12944203</v>
      </c>
      <c r="E127" s="50">
        <v>2208</v>
      </c>
      <c r="F127" s="50">
        <v>5184457</v>
      </c>
      <c r="H127" s="54">
        <f t="shared" si="1"/>
        <v>0</v>
      </c>
    </row>
    <row r="128" spans="2:8" ht="15.75" x14ac:dyDescent="0.25">
      <c r="B128" s="15" t="s">
        <v>173</v>
      </c>
      <c r="C128" s="50">
        <v>170833026</v>
      </c>
      <c r="D128" s="50">
        <v>98354126</v>
      </c>
      <c r="E128" s="50">
        <v>17503319</v>
      </c>
      <c r="F128" s="50">
        <v>54975581</v>
      </c>
      <c r="H128" s="54">
        <f t="shared" si="1"/>
        <v>0</v>
      </c>
    </row>
    <row r="129" spans="2:8" ht="15.75" x14ac:dyDescent="0.25">
      <c r="B129" s="15" t="s">
        <v>174</v>
      </c>
      <c r="C129" s="50">
        <v>276682563</v>
      </c>
      <c r="D129" s="50">
        <v>119452989</v>
      </c>
      <c r="E129" s="50">
        <v>11854880</v>
      </c>
      <c r="F129" s="50">
        <v>145374694</v>
      </c>
      <c r="H129" s="54">
        <f t="shared" si="1"/>
        <v>0</v>
      </c>
    </row>
    <row r="130" spans="2:8" ht="15.75" x14ac:dyDescent="0.25">
      <c r="B130" s="15" t="s">
        <v>175</v>
      </c>
      <c r="C130" s="50">
        <v>506428261</v>
      </c>
      <c r="D130" s="50">
        <v>184777607</v>
      </c>
      <c r="E130" s="50">
        <v>59214537</v>
      </c>
      <c r="F130" s="50">
        <v>262436117</v>
      </c>
      <c r="H130" s="54">
        <f t="shared" si="1"/>
        <v>0</v>
      </c>
    </row>
    <row r="131" spans="2:8" ht="15.75" x14ac:dyDescent="0.25">
      <c r="B131" s="15" t="s">
        <v>176</v>
      </c>
      <c r="C131" s="50">
        <v>296055400</v>
      </c>
      <c r="D131" s="50">
        <v>116996277</v>
      </c>
      <c r="E131" s="50">
        <v>26676454</v>
      </c>
      <c r="F131" s="50">
        <v>152382669</v>
      </c>
      <c r="H131" s="54">
        <f t="shared" si="1"/>
        <v>0</v>
      </c>
    </row>
    <row r="132" spans="2:8" ht="15.75" x14ac:dyDescent="0.25">
      <c r="B132" s="15" t="s">
        <v>177</v>
      </c>
      <c r="C132" s="50">
        <v>384515363</v>
      </c>
      <c r="D132" s="50">
        <v>270445086</v>
      </c>
      <c r="E132" s="50">
        <v>1306997</v>
      </c>
      <c r="F132" s="50">
        <v>112763280</v>
      </c>
      <c r="H132" s="54">
        <f t="shared" si="1"/>
        <v>0</v>
      </c>
    </row>
    <row r="133" spans="2:8" ht="15.75" x14ac:dyDescent="0.25">
      <c r="B133" s="15" t="s">
        <v>178</v>
      </c>
      <c r="C133" s="50">
        <v>445083019</v>
      </c>
      <c r="D133" s="50">
        <v>53386021</v>
      </c>
      <c r="E133" s="50">
        <v>191385274</v>
      </c>
      <c r="F133" s="50">
        <v>200311724</v>
      </c>
      <c r="H133" s="54">
        <f t="shared" si="1"/>
        <v>0</v>
      </c>
    </row>
    <row r="134" spans="2:8" ht="15.75" x14ac:dyDescent="0.25">
      <c r="B134" s="15" t="s">
        <v>179</v>
      </c>
      <c r="C134" s="50">
        <v>15815670</v>
      </c>
      <c r="D134" s="50">
        <v>0</v>
      </c>
      <c r="E134" s="50">
        <v>0</v>
      </c>
      <c r="F134" s="50">
        <v>15815670</v>
      </c>
      <c r="H134" s="54">
        <f t="shared" si="1"/>
        <v>0</v>
      </c>
    </row>
    <row r="135" spans="2:8" ht="15.75" x14ac:dyDescent="0.25">
      <c r="B135" s="15" t="s">
        <v>183</v>
      </c>
      <c r="C135" s="50">
        <v>4616946</v>
      </c>
      <c r="D135" s="50">
        <v>0</v>
      </c>
      <c r="E135" s="50">
        <v>0</v>
      </c>
      <c r="F135" s="50">
        <v>4616946</v>
      </c>
      <c r="H135" s="54">
        <f t="shared" si="1"/>
        <v>0</v>
      </c>
    </row>
    <row r="136" spans="2:8" ht="15.75" x14ac:dyDescent="0.25">
      <c r="B136" s="15" t="s">
        <v>184</v>
      </c>
      <c r="C136" s="50">
        <v>6570130</v>
      </c>
      <c r="D136" s="50">
        <v>18000</v>
      </c>
      <c r="E136" s="50">
        <v>0</v>
      </c>
      <c r="F136" s="50">
        <v>6552130</v>
      </c>
      <c r="H136" s="54">
        <f t="shared" si="1"/>
        <v>0</v>
      </c>
    </row>
    <row r="137" spans="2:8" ht="15.75" x14ac:dyDescent="0.25">
      <c r="B137" s="15" t="s">
        <v>185</v>
      </c>
      <c r="C137" s="50">
        <v>8229892</v>
      </c>
      <c r="D137" s="50">
        <v>0</v>
      </c>
      <c r="E137" s="50">
        <v>0</v>
      </c>
      <c r="F137" s="50">
        <v>8229892</v>
      </c>
      <c r="H137" s="54">
        <f t="shared" si="1"/>
        <v>0</v>
      </c>
    </row>
    <row r="138" spans="2:8" x14ac:dyDescent="0.25">
      <c r="H138" s="54">
        <f>SUM(D138:F138)-C138</f>
        <v>0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8"/>
  <sheetViews>
    <sheetView showGridLines="0" workbookViewId="0">
      <selection activeCell="D2" sqref="D2"/>
    </sheetView>
  </sheetViews>
  <sheetFormatPr baseColWidth="10" defaultRowHeight="15" x14ac:dyDescent="0.25"/>
  <cols>
    <col min="2" max="2" width="25.7109375" customWidth="1"/>
    <col min="3" max="6" width="18.7109375" customWidth="1"/>
    <col min="7" max="8" width="12" bestFit="1" customWidth="1"/>
  </cols>
  <sheetData>
    <row r="2" spans="2:7" x14ac:dyDescent="0.25">
      <c r="B2" s="56" t="s">
        <v>13</v>
      </c>
      <c r="D2" s="56"/>
    </row>
    <row r="3" spans="2:7" x14ac:dyDescent="0.25">
      <c r="B3" s="56" t="s">
        <v>195</v>
      </c>
    </row>
    <row r="4" spans="2:7" x14ac:dyDescent="0.25">
      <c r="B4" s="56" t="s">
        <v>196</v>
      </c>
    </row>
    <row r="5" spans="2:7" x14ac:dyDescent="0.25">
      <c r="B5" s="56" t="s">
        <v>182</v>
      </c>
    </row>
    <row r="10" spans="2:7" ht="30" x14ac:dyDescent="0.25">
      <c r="B10" s="55" t="s">
        <v>180</v>
      </c>
      <c r="C10" s="57" t="s">
        <v>197</v>
      </c>
      <c r="D10" s="55" t="s">
        <v>198</v>
      </c>
      <c r="E10" s="55" t="s">
        <v>199</v>
      </c>
      <c r="F10" s="55"/>
    </row>
    <row r="11" spans="2:7" ht="37.5" customHeight="1" x14ac:dyDescent="0.25">
      <c r="B11" s="21" t="s">
        <v>56</v>
      </c>
      <c r="C11" s="52">
        <v>61522654921</v>
      </c>
      <c r="D11" s="52">
        <v>10809466</v>
      </c>
      <c r="E11" s="52">
        <v>5691799</v>
      </c>
      <c r="F11" s="52"/>
      <c r="G11" s="59"/>
    </row>
    <row r="12" spans="2:7" s="53" customFormat="1" ht="37.5" customHeight="1" x14ac:dyDescent="0.25">
      <c r="B12" s="58" t="s">
        <v>57</v>
      </c>
      <c r="C12" s="52">
        <v>28169002386</v>
      </c>
      <c r="D12" s="52">
        <v>6830443</v>
      </c>
      <c r="E12" s="52">
        <v>4124305</v>
      </c>
      <c r="F12" s="52"/>
      <c r="G12" s="59"/>
    </row>
    <row r="13" spans="2:7" ht="15.75" x14ac:dyDescent="0.25">
      <c r="B13" s="21" t="s">
        <v>58</v>
      </c>
      <c r="C13" s="52">
        <v>654430302</v>
      </c>
      <c r="D13" s="52">
        <v>332539</v>
      </c>
      <c r="E13" s="52">
        <v>1967981</v>
      </c>
      <c r="F13" s="52"/>
      <c r="G13" s="59"/>
    </row>
    <row r="14" spans="2:7" ht="15.75" x14ac:dyDescent="0.25">
      <c r="B14" s="21" t="s">
        <v>59</v>
      </c>
      <c r="C14" s="52">
        <v>3270648340</v>
      </c>
      <c r="D14" s="52">
        <v>332619</v>
      </c>
      <c r="E14" s="52">
        <v>9833283</v>
      </c>
      <c r="F14" s="52"/>
      <c r="G14" s="59"/>
    </row>
    <row r="15" spans="2:7" ht="15.75" x14ac:dyDescent="0.25">
      <c r="B15" s="21" t="s">
        <v>60</v>
      </c>
      <c r="C15" s="52">
        <v>1078634798</v>
      </c>
      <c r="D15" s="52">
        <v>201549</v>
      </c>
      <c r="E15" s="52">
        <v>5351964</v>
      </c>
      <c r="F15" s="52"/>
      <c r="G15" s="59"/>
    </row>
    <row r="16" spans="2:7" ht="15.75" customHeight="1" x14ac:dyDescent="0.25">
      <c r="B16" s="21" t="s">
        <v>181</v>
      </c>
      <c r="C16" s="52">
        <v>491553820</v>
      </c>
      <c r="D16" s="52">
        <v>191919</v>
      </c>
      <c r="E16" s="52">
        <v>2561257</v>
      </c>
      <c r="F16" s="52"/>
      <c r="G16" s="59"/>
    </row>
    <row r="17" spans="2:7" ht="15.75" x14ac:dyDescent="0.25">
      <c r="B17" s="21" t="s">
        <v>61</v>
      </c>
      <c r="C17" s="52">
        <v>582227239</v>
      </c>
      <c r="D17" s="52">
        <v>172653</v>
      </c>
      <c r="E17" s="52">
        <v>3372239</v>
      </c>
      <c r="F17" s="52"/>
      <c r="G17" s="59"/>
    </row>
    <row r="18" spans="2:7" ht="15.75" customHeight="1" x14ac:dyDescent="0.25">
      <c r="B18" s="21" t="s">
        <v>62</v>
      </c>
      <c r="C18" s="52">
        <v>2242143315</v>
      </c>
      <c r="D18" s="52">
        <v>382825</v>
      </c>
      <c r="E18" s="52">
        <v>5856813</v>
      </c>
      <c r="F18" s="52"/>
      <c r="G18" s="59"/>
    </row>
    <row r="19" spans="2:7" ht="15.75" x14ac:dyDescent="0.25">
      <c r="B19" s="21" t="s">
        <v>63</v>
      </c>
      <c r="C19" s="52">
        <v>967528049</v>
      </c>
      <c r="D19" s="52">
        <v>506674</v>
      </c>
      <c r="E19" s="52">
        <v>1909567</v>
      </c>
      <c r="F19" s="52"/>
      <c r="G19" s="59"/>
    </row>
    <row r="20" spans="2:7" ht="15.75" x14ac:dyDescent="0.25">
      <c r="B20" s="21" t="s">
        <v>64</v>
      </c>
      <c r="C20" s="52">
        <v>1587410181</v>
      </c>
      <c r="D20" s="52">
        <v>466578</v>
      </c>
      <c r="E20" s="52">
        <v>3402240</v>
      </c>
      <c r="F20" s="52"/>
      <c r="G20" s="59"/>
    </row>
    <row r="21" spans="2:7" ht="15.75" x14ac:dyDescent="0.25">
      <c r="B21" s="21" t="s">
        <v>65</v>
      </c>
      <c r="C21" s="52">
        <v>1483353452</v>
      </c>
      <c r="D21" s="52">
        <v>509677</v>
      </c>
      <c r="E21" s="52">
        <v>2910379</v>
      </c>
      <c r="F21" s="52"/>
      <c r="G21" s="59"/>
    </row>
    <row r="22" spans="2:7" ht="15.75" x14ac:dyDescent="0.25">
      <c r="B22" s="21" t="s">
        <v>66</v>
      </c>
      <c r="C22" s="52">
        <v>3337743869</v>
      </c>
      <c r="D22" s="52">
        <v>946113</v>
      </c>
      <c r="E22" s="52">
        <v>3527860</v>
      </c>
      <c r="F22" s="52"/>
      <c r="G22" s="59"/>
    </row>
    <row r="23" spans="2:7" ht="15.75" x14ac:dyDescent="0.25">
      <c r="B23" s="21" t="s">
        <v>67</v>
      </c>
      <c r="C23" s="52">
        <v>647962088</v>
      </c>
      <c r="D23" s="52">
        <v>293578</v>
      </c>
      <c r="E23" s="52">
        <v>2207121</v>
      </c>
      <c r="F23" s="52"/>
      <c r="G23" s="59"/>
    </row>
    <row r="24" spans="2:7" ht="15.75" x14ac:dyDescent="0.25">
      <c r="B24" s="21" t="s">
        <v>68</v>
      </c>
      <c r="C24" s="52">
        <v>392777455</v>
      </c>
      <c r="D24" s="52">
        <v>193605</v>
      </c>
      <c r="E24" s="52">
        <v>2028757</v>
      </c>
      <c r="F24" s="52"/>
      <c r="G24" s="59"/>
    </row>
    <row r="25" spans="2:7" ht="15.75" x14ac:dyDescent="0.25">
      <c r="B25" s="21" t="s">
        <v>69</v>
      </c>
      <c r="C25" s="52">
        <v>2168651534</v>
      </c>
      <c r="D25" s="52">
        <v>596829</v>
      </c>
      <c r="E25" s="52">
        <v>3633623</v>
      </c>
      <c r="F25" s="52"/>
      <c r="G25" s="59"/>
    </row>
    <row r="26" spans="2:7" ht="15.75" x14ac:dyDescent="0.25">
      <c r="B26" s="21" t="s">
        <v>70</v>
      </c>
      <c r="C26" s="52">
        <v>1548236566</v>
      </c>
      <c r="D26" s="52">
        <v>445662</v>
      </c>
      <c r="E26" s="52">
        <v>3474015</v>
      </c>
      <c r="F26" s="52"/>
      <c r="G26" s="59"/>
    </row>
    <row r="27" spans="2:7" ht="15.75" x14ac:dyDescent="0.25">
      <c r="B27" s="21" t="s">
        <v>71</v>
      </c>
      <c r="C27" s="52">
        <v>712480321</v>
      </c>
      <c r="D27" s="52">
        <v>133089</v>
      </c>
      <c r="E27" s="52">
        <v>5353412</v>
      </c>
      <c r="F27" s="52"/>
      <c r="G27" s="59"/>
    </row>
    <row r="28" spans="2:7" ht="15.75" x14ac:dyDescent="0.25">
      <c r="B28" s="21" t="s">
        <v>72</v>
      </c>
      <c r="C28" s="52">
        <v>1417205218</v>
      </c>
      <c r="D28" s="52">
        <v>288083</v>
      </c>
      <c r="E28" s="52">
        <v>4919433</v>
      </c>
      <c r="F28" s="52"/>
      <c r="G28" s="59"/>
    </row>
    <row r="29" spans="2:7" ht="15.75" x14ac:dyDescent="0.25">
      <c r="B29" s="21" t="s">
        <v>73</v>
      </c>
      <c r="C29" s="52">
        <v>2271482438</v>
      </c>
      <c r="D29" s="52">
        <v>205524</v>
      </c>
      <c r="E29" s="52">
        <v>11080402</v>
      </c>
      <c r="F29" s="52"/>
      <c r="G29" s="59"/>
    </row>
    <row r="30" spans="2:7" ht="15.75" x14ac:dyDescent="0.25">
      <c r="B30" s="21" t="s">
        <v>74</v>
      </c>
      <c r="C30" s="52">
        <v>1307234574</v>
      </c>
      <c r="D30" s="52">
        <v>343004</v>
      </c>
      <c r="E30" s="52">
        <v>3811135</v>
      </c>
      <c r="F30" s="52"/>
      <c r="G30" s="59"/>
    </row>
    <row r="31" spans="2:7" ht="15.75" x14ac:dyDescent="0.25">
      <c r="B31" s="21" t="s">
        <v>75</v>
      </c>
      <c r="C31" s="52">
        <v>2007298827</v>
      </c>
      <c r="D31" s="52">
        <v>287923</v>
      </c>
      <c r="E31" s="52">
        <v>6971651</v>
      </c>
      <c r="F31" s="52"/>
      <c r="G31" s="59"/>
    </row>
    <row r="32" spans="2:7" ht="37.5" customHeight="1" x14ac:dyDescent="0.25">
      <c r="B32" s="36" t="s">
        <v>76</v>
      </c>
      <c r="C32" s="52">
        <v>33353652535</v>
      </c>
      <c r="D32" s="52">
        <v>3979023</v>
      </c>
      <c r="E32" s="52">
        <v>8382372</v>
      </c>
      <c r="F32" s="52"/>
      <c r="G32" s="59"/>
    </row>
    <row r="33" spans="2:7" ht="15.75" x14ac:dyDescent="0.25">
      <c r="B33" s="46" t="s">
        <v>77</v>
      </c>
      <c r="C33" s="52">
        <v>263961372</v>
      </c>
      <c r="D33" s="52">
        <v>19319</v>
      </c>
      <c r="E33" s="52">
        <v>13663304</v>
      </c>
      <c r="F33" s="52"/>
      <c r="G33" s="59"/>
    </row>
    <row r="34" spans="2:7" ht="15.75" x14ac:dyDescent="0.25">
      <c r="B34" s="14" t="s">
        <v>78</v>
      </c>
      <c r="C34" s="52">
        <v>82929631</v>
      </c>
      <c r="D34" s="52">
        <v>10454</v>
      </c>
      <c r="E34" s="52">
        <v>7932813</v>
      </c>
      <c r="F34" s="52"/>
      <c r="G34" s="59"/>
    </row>
    <row r="35" spans="2:7" ht="15.75" x14ac:dyDescent="0.25">
      <c r="B35" s="14" t="s">
        <v>79</v>
      </c>
      <c r="C35" s="52">
        <v>168663945</v>
      </c>
      <c r="D35" s="52">
        <v>18334</v>
      </c>
      <c r="E35" s="52">
        <v>9199517</v>
      </c>
      <c r="F35" s="52"/>
      <c r="G35" s="59"/>
    </row>
    <row r="36" spans="2:7" ht="15.75" x14ac:dyDescent="0.25">
      <c r="B36" s="14" t="s">
        <v>80</v>
      </c>
      <c r="C36" s="52">
        <v>497618847</v>
      </c>
      <c r="D36" s="52">
        <v>56040</v>
      </c>
      <c r="E36" s="52">
        <v>8879708</v>
      </c>
      <c r="F36" s="52"/>
      <c r="G36" s="59"/>
    </row>
    <row r="37" spans="2:7" ht="15.75" x14ac:dyDescent="0.25">
      <c r="B37" s="14" t="s">
        <v>81</v>
      </c>
      <c r="C37" s="52">
        <v>1482586650</v>
      </c>
      <c r="D37" s="52">
        <v>233947</v>
      </c>
      <c r="E37" s="52">
        <v>6337276</v>
      </c>
      <c r="F37" s="52"/>
      <c r="G37" s="59"/>
    </row>
    <row r="38" spans="2:7" ht="15.75" x14ac:dyDescent="0.25">
      <c r="B38" s="14" t="s">
        <v>82</v>
      </c>
      <c r="C38" s="52">
        <v>430407416</v>
      </c>
      <c r="D38" s="52">
        <v>38758</v>
      </c>
      <c r="E38" s="52">
        <v>11104996</v>
      </c>
      <c r="F38" s="52"/>
      <c r="G38" s="59"/>
    </row>
    <row r="39" spans="2:7" ht="15.75" x14ac:dyDescent="0.25">
      <c r="B39" s="14" t="s">
        <v>83</v>
      </c>
      <c r="C39" s="52">
        <v>274347168</v>
      </c>
      <c r="D39" s="52">
        <v>25840</v>
      </c>
      <c r="E39" s="52">
        <v>10617150</v>
      </c>
      <c r="F39" s="52"/>
      <c r="G39" s="59"/>
    </row>
    <row r="40" spans="2:7" ht="15.75" x14ac:dyDescent="0.25">
      <c r="B40" s="14" t="s">
        <v>84</v>
      </c>
      <c r="C40" s="52">
        <v>232760617</v>
      </c>
      <c r="D40" s="52">
        <v>22331</v>
      </c>
      <c r="E40" s="52">
        <v>10423206</v>
      </c>
      <c r="F40" s="52"/>
      <c r="G40" s="59"/>
    </row>
    <row r="41" spans="2:7" ht="15.75" x14ac:dyDescent="0.25">
      <c r="B41" s="14" t="s">
        <v>85</v>
      </c>
      <c r="C41" s="52">
        <v>219073174</v>
      </c>
      <c r="D41" s="52">
        <v>66506</v>
      </c>
      <c r="E41" s="52">
        <v>3294036</v>
      </c>
      <c r="F41" s="52"/>
      <c r="G41" s="59"/>
    </row>
    <row r="42" spans="2:7" ht="15.75" x14ac:dyDescent="0.25">
      <c r="B42" s="14" t="s">
        <v>86</v>
      </c>
      <c r="C42" s="52">
        <v>254690400</v>
      </c>
      <c r="D42" s="52">
        <v>32992</v>
      </c>
      <c r="E42" s="52">
        <v>7719762</v>
      </c>
      <c r="F42" s="52"/>
      <c r="G42" s="59"/>
    </row>
    <row r="43" spans="2:7" ht="15.75" x14ac:dyDescent="0.25">
      <c r="B43" s="14" t="s">
        <v>87</v>
      </c>
      <c r="C43" s="52">
        <v>257483720</v>
      </c>
      <c r="D43" s="52">
        <v>37798</v>
      </c>
      <c r="E43" s="52">
        <v>6812099</v>
      </c>
      <c r="F43" s="52"/>
      <c r="G43" s="59"/>
    </row>
    <row r="44" spans="2:7" ht="15.75" x14ac:dyDescent="0.25">
      <c r="B44" s="14" t="s">
        <v>88</v>
      </c>
      <c r="C44" s="52">
        <v>111883036</v>
      </c>
      <c r="D44" s="52">
        <v>15285</v>
      </c>
      <c r="E44" s="52">
        <v>7319793</v>
      </c>
      <c r="F44" s="52"/>
      <c r="G44" s="59"/>
    </row>
    <row r="45" spans="2:7" ht="15.75" x14ac:dyDescent="0.25">
      <c r="B45" s="14" t="s">
        <v>89</v>
      </c>
      <c r="C45" s="52">
        <v>1448751664</v>
      </c>
      <c r="D45" s="52">
        <v>55229</v>
      </c>
      <c r="E45" s="52">
        <v>26231720</v>
      </c>
      <c r="F45" s="52"/>
      <c r="G45" s="59"/>
    </row>
    <row r="46" spans="2:7" ht="15.75" x14ac:dyDescent="0.25">
      <c r="B46" s="14" t="s">
        <v>90</v>
      </c>
      <c r="C46" s="52">
        <v>204669202</v>
      </c>
      <c r="D46" s="52">
        <v>25330</v>
      </c>
      <c r="E46" s="52">
        <v>8080111</v>
      </c>
      <c r="F46" s="52"/>
      <c r="G46" s="59"/>
    </row>
    <row r="47" spans="2:7" ht="15.75" x14ac:dyDescent="0.25">
      <c r="B47" s="14" t="s">
        <v>91</v>
      </c>
      <c r="C47" s="52">
        <v>93829593</v>
      </c>
      <c r="D47" s="52">
        <v>10186</v>
      </c>
      <c r="E47" s="52">
        <v>9211623</v>
      </c>
      <c r="F47" s="52"/>
      <c r="G47" s="59"/>
    </row>
    <row r="48" spans="2:7" ht="15.75" x14ac:dyDescent="0.25">
      <c r="B48" s="14" t="s">
        <v>92</v>
      </c>
      <c r="C48" s="52">
        <v>186263128</v>
      </c>
      <c r="D48" s="52">
        <v>19977</v>
      </c>
      <c r="E48" s="52">
        <v>9323879</v>
      </c>
      <c r="F48" s="52"/>
      <c r="G48" s="59"/>
    </row>
    <row r="49" spans="2:7" ht="15.75" x14ac:dyDescent="0.25">
      <c r="B49" s="14" t="s">
        <v>93</v>
      </c>
      <c r="C49" s="52">
        <v>131277269</v>
      </c>
      <c r="D49" s="52">
        <v>12589</v>
      </c>
      <c r="E49" s="52">
        <v>10427935</v>
      </c>
      <c r="F49" s="52"/>
      <c r="G49" s="59"/>
    </row>
    <row r="50" spans="2:7" ht="15.75" x14ac:dyDescent="0.25">
      <c r="B50" s="14" t="s">
        <v>94</v>
      </c>
      <c r="C50" s="52">
        <v>78832732</v>
      </c>
      <c r="D50" s="52">
        <v>10908</v>
      </c>
      <c r="E50" s="52">
        <v>7227056</v>
      </c>
      <c r="F50" s="52"/>
      <c r="G50" s="59"/>
    </row>
    <row r="51" spans="2:7" ht="15.75" x14ac:dyDescent="0.25">
      <c r="B51" s="14" t="s">
        <v>95</v>
      </c>
      <c r="C51" s="52">
        <v>64838169</v>
      </c>
      <c r="D51" s="52">
        <v>6556</v>
      </c>
      <c r="E51" s="52">
        <v>9889898</v>
      </c>
      <c r="F51" s="52"/>
      <c r="G51" s="59"/>
    </row>
    <row r="52" spans="2:7" ht="15.75" x14ac:dyDescent="0.25">
      <c r="B52" s="14" t="s">
        <v>96</v>
      </c>
      <c r="C52" s="52">
        <v>154197228</v>
      </c>
      <c r="D52" s="52">
        <v>18082</v>
      </c>
      <c r="E52" s="52">
        <v>8527664</v>
      </c>
      <c r="F52" s="52"/>
      <c r="G52" s="59"/>
    </row>
    <row r="53" spans="2:7" ht="15.75" x14ac:dyDescent="0.25">
      <c r="B53" s="14" t="s">
        <v>97</v>
      </c>
      <c r="C53" s="52">
        <v>235154025</v>
      </c>
      <c r="D53" s="52">
        <v>18712</v>
      </c>
      <c r="E53" s="52">
        <v>12567017</v>
      </c>
      <c r="F53" s="52"/>
      <c r="G53" s="59"/>
    </row>
    <row r="54" spans="2:7" ht="15.75" x14ac:dyDescent="0.25">
      <c r="B54" s="14" t="s">
        <v>98</v>
      </c>
      <c r="C54" s="52">
        <v>219179398</v>
      </c>
      <c r="D54" s="52">
        <v>21808</v>
      </c>
      <c r="E54" s="52">
        <v>10050413</v>
      </c>
      <c r="F54" s="52"/>
      <c r="G54" s="59"/>
    </row>
    <row r="55" spans="2:7" ht="15.75" x14ac:dyDescent="0.25">
      <c r="B55" s="14" t="s">
        <v>99</v>
      </c>
      <c r="C55" s="52">
        <v>149437194</v>
      </c>
      <c r="D55" s="52">
        <v>58084</v>
      </c>
      <c r="E55" s="52">
        <v>2572777</v>
      </c>
      <c r="F55" s="52"/>
      <c r="G55" s="59"/>
    </row>
    <row r="56" spans="2:7" ht="15.75" x14ac:dyDescent="0.25">
      <c r="B56" s="14" t="s">
        <v>100</v>
      </c>
      <c r="C56" s="52">
        <v>306121787</v>
      </c>
      <c r="D56" s="52">
        <v>21128</v>
      </c>
      <c r="E56" s="52">
        <v>9528193</v>
      </c>
      <c r="F56" s="52"/>
      <c r="G56" s="59"/>
    </row>
    <row r="57" spans="2:7" ht="15.75" x14ac:dyDescent="0.25">
      <c r="B57" s="46" t="s">
        <v>101</v>
      </c>
      <c r="C57" s="52">
        <v>381820807</v>
      </c>
      <c r="D57" s="52">
        <v>40669</v>
      </c>
      <c r="E57" s="52">
        <v>9381577</v>
      </c>
      <c r="F57" s="52"/>
      <c r="G57" s="59"/>
    </row>
    <row r="58" spans="2:7" ht="15.75" x14ac:dyDescent="0.25">
      <c r="B58" s="14" t="s">
        <v>102</v>
      </c>
      <c r="C58" s="52">
        <v>234115331</v>
      </c>
      <c r="D58" s="52">
        <v>29926</v>
      </c>
      <c r="E58" s="52">
        <v>7823141</v>
      </c>
      <c r="F58" s="52"/>
      <c r="G58" s="59"/>
    </row>
    <row r="59" spans="2:7" ht="15.75" x14ac:dyDescent="0.25">
      <c r="B59" s="14" t="s">
        <v>103</v>
      </c>
      <c r="C59" s="52">
        <v>378024389</v>
      </c>
      <c r="D59" s="52">
        <v>52929</v>
      </c>
      <c r="E59" s="52">
        <v>7142103</v>
      </c>
      <c r="F59" s="52"/>
      <c r="G59" s="59"/>
    </row>
    <row r="60" spans="2:7" ht="15.75" x14ac:dyDescent="0.25">
      <c r="B60" s="14" t="s">
        <v>104</v>
      </c>
      <c r="C60" s="52">
        <v>145681759</v>
      </c>
      <c r="D60" s="52">
        <v>13592</v>
      </c>
      <c r="E60" s="52">
        <v>10718199</v>
      </c>
      <c r="F60" s="52"/>
      <c r="G60" s="59"/>
    </row>
    <row r="61" spans="2:7" ht="15.75" x14ac:dyDescent="0.25">
      <c r="B61" s="14" t="s">
        <v>105</v>
      </c>
      <c r="C61" s="52">
        <v>143435931</v>
      </c>
      <c r="D61" s="52">
        <v>22812</v>
      </c>
      <c r="E61" s="52">
        <v>6287740</v>
      </c>
      <c r="F61" s="52"/>
      <c r="G61" s="59"/>
    </row>
    <row r="62" spans="2:7" ht="15.75" x14ac:dyDescent="0.25">
      <c r="B62" s="14" t="s">
        <v>106</v>
      </c>
      <c r="C62" s="52">
        <v>1680805121</v>
      </c>
      <c r="D62" s="52">
        <v>40858</v>
      </c>
      <c r="E62" s="52">
        <v>41137724</v>
      </c>
      <c r="F62" s="52"/>
      <c r="G62" s="59"/>
    </row>
    <row r="63" spans="2:7" ht="15.75" x14ac:dyDescent="0.25">
      <c r="B63" s="14" t="s">
        <v>107</v>
      </c>
      <c r="C63" s="52">
        <v>284430773</v>
      </c>
      <c r="D63" s="52">
        <v>80216</v>
      </c>
      <c r="E63" s="52">
        <v>3545811</v>
      </c>
      <c r="F63" s="52"/>
      <c r="G63" s="59"/>
    </row>
    <row r="64" spans="2:7" ht="15.75" x14ac:dyDescent="0.25">
      <c r="B64" s="14" t="s">
        <v>108</v>
      </c>
      <c r="C64" s="52">
        <v>104448944</v>
      </c>
      <c r="D64" s="52">
        <v>12372</v>
      </c>
      <c r="E64" s="52">
        <v>8442365</v>
      </c>
      <c r="F64" s="52"/>
      <c r="G64" s="59"/>
    </row>
    <row r="65" spans="2:7" ht="15.75" x14ac:dyDescent="0.25">
      <c r="B65" s="14" t="s">
        <v>109</v>
      </c>
      <c r="C65" s="52">
        <v>203598022</v>
      </c>
      <c r="D65" s="52">
        <v>25152</v>
      </c>
      <c r="E65" s="52">
        <v>8094705</v>
      </c>
      <c r="F65" s="52"/>
      <c r="G65" s="59"/>
    </row>
    <row r="66" spans="2:7" ht="15.75" x14ac:dyDescent="0.25">
      <c r="B66" s="14" t="s">
        <v>110</v>
      </c>
      <c r="C66" s="52">
        <v>88388791</v>
      </c>
      <c r="D66" s="52">
        <v>7975</v>
      </c>
      <c r="E66" s="52">
        <v>11083234</v>
      </c>
      <c r="F66" s="52"/>
      <c r="G66" s="59"/>
    </row>
    <row r="67" spans="2:7" ht="15.75" x14ac:dyDescent="0.25">
      <c r="B67" s="14" t="s">
        <v>111</v>
      </c>
      <c r="C67" s="52">
        <v>176934785</v>
      </c>
      <c r="D67" s="52">
        <v>15146</v>
      </c>
      <c r="E67" s="52">
        <v>11681948</v>
      </c>
      <c r="F67" s="52"/>
      <c r="G67" s="59"/>
    </row>
    <row r="68" spans="2:7" ht="15.75" x14ac:dyDescent="0.25">
      <c r="B68" s="14" t="s">
        <v>112</v>
      </c>
      <c r="C68" s="52">
        <v>84349934</v>
      </c>
      <c r="D68" s="52">
        <v>12882</v>
      </c>
      <c r="E68" s="52">
        <v>6547891</v>
      </c>
      <c r="F68" s="52"/>
      <c r="G68" s="59"/>
    </row>
    <row r="69" spans="2:7" ht="15.75" x14ac:dyDescent="0.25">
      <c r="B69" s="14" t="s">
        <v>113</v>
      </c>
      <c r="C69" s="52">
        <v>36313092</v>
      </c>
      <c r="D69" s="52">
        <v>3188</v>
      </c>
      <c r="E69" s="52">
        <v>11390556</v>
      </c>
      <c r="F69" s="52"/>
      <c r="G69" s="59"/>
    </row>
    <row r="70" spans="2:7" ht="15.75" x14ac:dyDescent="0.25">
      <c r="B70" s="14" t="s">
        <v>114</v>
      </c>
      <c r="C70" s="52">
        <v>121732930</v>
      </c>
      <c r="D70" s="52">
        <v>10588</v>
      </c>
      <c r="E70" s="52">
        <v>11497254</v>
      </c>
      <c r="F70" s="52"/>
      <c r="G70" s="59"/>
    </row>
    <row r="71" spans="2:7" ht="15.75" x14ac:dyDescent="0.25">
      <c r="B71" s="14" t="s">
        <v>115</v>
      </c>
      <c r="C71" s="52">
        <v>43774518</v>
      </c>
      <c r="D71" s="52">
        <v>9379</v>
      </c>
      <c r="E71" s="52">
        <v>4667291</v>
      </c>
      <c r="F71" s="52"/>
      <c r="G71" s="59"/>
    </row>
    <row r="72" spans="2:7" ht="15.75" x14ac:dyDescent="0.25">
      <c r="B72" s="14" t="s">
        <v>116</v>
      </c>
      <c r="C72" s="52">
        <v>82896629</v>
      </c>
      <c r="D72" s="52">
        <v>1231</v>
      </c>
      <c r="E72" s="52">
        <v>67340885</v>
      </c>
      <c r="F72" s="52"/>
      <c r="G72" s="59"/>
    </row>
    <row r="73" spans="2:7" ht="15.75" x14ac:dyDescent="0.25">
      <c r="B73" s="14" t="s">
        <v>117</v>
      </c>
      <c r="C73" s="52">
        <v>155385560</v>
      </c>
      <c r="D73" s="52">
        <v>15423</v>
      </c>
      <c r="E73" s="52">
        <v>10074924</v>
      </c>
      <c r="F73" s="52"/>
      <c r="G73" s="59"/>
    </row>
    <row r="74" spans="2:7" ht="15.75" x14ac:dyDescent="0.25">
      <c r="B74" s="14" t="s">
        <v>118</v>
      </c>
      <c r="C74" s="52">
        <v>53508276</v>
      </c>
      <c r="D74" s="52">
        <v>8553</v>
      </c>
      <c r="E74" s="52">
        <v>6256083</v>
      </c>
      <c r="F74" s="52"/>
      <c r="G74" s="59"/>
    </row>
    <row r="75" spans="2:7" ht="15.75" x14ac:dyDescent="0.25">
      <c r="B75" s="14" t="s">
        <v>119</v>
      </c>
      <c r="C75" s="52">
        <v>173930680</v>
      </c>
      <c r="D75" s="52">
        <v>17921</v>
      </c>
      <c r="E75" s="52">
        <v>9705412</v>
      </c>
      <c r="F75" s="52"/>
      <c r="G75" s="59"/>
    </row>
    <row r="76" spans="2:7" ht="15.75" x14ac:dyDescent="0.25">
      <c r="B76" s="14" t="s">
        <v>120</v>
      </c>
      <c r="C76" s="52">
        <v>2699068627</v>
      </c>
      <c r="D76" s="52">
        <v>427238</v>
      </c>
      <c r="E76" s="52">
        <v>6317483</v>
      </c>
      <c r="F76" s="52"/>
      <c r="G76" s="59"/>
    </row>
    <row r="77" spans="2:7" ht="15.75" x14ac:dyDescent="0.25">
      <c r="B77" s="14" t="s">
        <v>121</v>
      </c>
      <c r="C77" s="52">
        <v>371995707</v>
      </c>
      <c r="D77" s="52">
        <v>31767</v>
      </c>
      <c r="E77" s="52">
        <v>11710130</v>
      </c>
      <c r="F77" s="52"/>
      <c r="G77" s="59"/>
    </row>
    <row r="78" spans="2:7" ht="15.75" x14ac:dyDescent="0.25">
      <c r="B78" s="14" t="s">
        <v>122</v>
      </c>
      <c r="C78" s="52">
        <v>164470340</v>
      </c>
      <c r="D78" s="52">
        <v>16837</v>
      </c>
      <c r="E78" s="52">
        <v>9768387</v>
      </c>
      <c r="F78" s="52"/>
      <c r="G78" s="59"/>
    </row>
    <row r="79" spans="2:7" ht="15.75" x14ac:dyDescent="0.25">
      <c r="B79" s="14" t="s">
        <v>123</v>
      </c>
      <c r="C79" s="52">
        <v>278189123</v>
      </c>
      <c r="D79" s="52">
        <v>26118</v>
      </c>
      <c r="E79" s="52">
        <v>10651241</v>
      </c>
      <c r="F79" s="52"/>
      <c r="G79" s="59"/>
    </row>
    <row r="80" spans="2:7" ht="15.75" x14ac:dyDescent="0.25">
      <c r="B80" s="14" t="s">
        <v>124</v>
      </c>
      <c r="C80" s="52">
        <v>133602075</v>
      </c>
      <c r="D80" s="52">
        <v>12760</v>
      </c>
      <c r="E80" s="52">
        <v>10470382</v>
      </c>
      <c r="F80" s="52"/>
      <c r="G80" s="59"/>
    </row>
    <row r="81" spans="2:7" ht="15.75" x14ac:dyDescent="0.25">
      <c r="B81" s="14" t="s">
        <v>125</v>
      </c>
      <c r="C81" s="52">
        <v>150248204</v>
      </c>
      <c r="D81" s="52">
        <v>12100</v>
      </c>
      <c r="E81" s="52">
        <v>12417207</v>
      </c>
      <c r="F81" s="52"/>
      <c r="G81" s="59"/>
    </row>
    <row r="82" spans="2:7" ht="15.75" x14ac:dyDescent="0.25">
      <c r="B82" s="14" t="s">
        <v>126</v>
      </c>
      <c r="C82" s="52">
        <v>88322191</v>
      </c>
      <c r="D82" s="52">
        <v>9023</v>
      </c>
      <c r="E82" s="52">
        <v>9788562</v>
      </c>
      <c r="F82" s="52"/>
      <c r="G82" s="59"/>
    </row>
    <row r="83" spans="2:7" ht="15.75" x14ac:dyDescent="0.25">
      <c r="B83" s="14" t="s">
        <v>127</v>
      </c>
      <c r="C83" s="52">
        <v>361604344</v>
      </c>
      <c r="D83" s="52">
        <v>20469</v>
      </c>
      <c r="E83" s="52">
        <v>17665951</v>
      </c>
      <c r="F83" s="52"/>
      <c r="G83" s="59"/>
    </row>
    <row r="84" spans="2:7" ht="15.75" x14ac:dyDescent="0.25">
      <c r="B84" s="14" t="s">
        <v>128</v>
      </c>
      <c r="C84" s="52">
        <v>444266367</v>
      </c>
      <c r="D84" s="52">
        <v>75339</v>
      </c>
      <c r="E84" s="52">
        <v>5896897</v>
      </c>
      <c r="F84" s="52"/>
      <c r="G84" s="59"/>
    </row>
    <row r="85" spans="2:7" ht="15.75" x14ac:dyDescent="0.25">
      <c r="B85" s="14" t="s">
        <v>129</v>
      </c>
      <c r="C85" s="52">
        <v>3489320790</v>
      </c>
      <c r="D85" s="52">
        <v>473434</v>
      </c>
      <c r="E85" s="52">
        <v>7370237</v>
      </c>
      <c r="F85" s="52"/>
      <c r="G85" s="59"/>
    </row>
    <row r="86" spans="2:7" ht="15.75" x14ac:dyDescent="0.25">
      <c r="B86" s="14" t="s">
        <v>130</v>
      </c>
      <c r="C86" s="52">
        <v>98332581</v>
      </c>
      <c r="D86" s="52">
        <v>9190</v>
      </c>
      <c r="E86" s="52">
        <v>10699954</v>
      </c>
      <c r="F86" s="52"/>
      <c r="G86" s="59"/>
    </row>
    <row r="87" spans="2:7" ht="15.75" x14ac:dyDescent="0.25">
      <c r="B87" s="14" t="s">
        <v>131</v>
      </c>
      <c r="C87" s="52">
        <v>147273272</v>
      </c>
      <c r="D87" s="52">
        <v>21309</v>
      </c>
      <c r="E87" s="52">
        <v>6911317</v>
      </c>
      <c r="F87" s="52"/>
      <c r="G87" s="59"/>
    </row>
    <row r="88" spans="2:7" ht="15.75" x14ac:dyDescent="0.25">
      <c r="B88" s="14" t="s">
        <v>132</v>
      </c>
      <c r="C88" s="52">
        <v>129294414</v>
      </c>
      <c r="D88" s="52">
        <v>16020</v>
      </c>
      <c r="E88" s="52">
        <v>8070812</v>
      </c>
      <c r="F88" s="52"/>
      <c r="G88" s="59"/>
    </row>
    <row r="89" spans="2:7" ht="15.75" x14ac:dyDescent="0.25">
      <c r="B89" s="14" t="s">
        <v>133</v>
      </c>
      <c r="C89" s="52">
        <v>317243062</v>
      </c>
      <c r="D89" s="52">
        <v>35801</v>
      </c>
      <c r="E89" s="52">
        <v>8861290</v>
      </c>
      <c r="F89" s="52"/>
      <c r="G89" s="59"/>
    </row>
    <row r="90" spans="2:7" ht="15.75" x14ac:dyDescent="0.25">
      <c r="B90" s="47" t="s">
        <v>134</v>
      </c>
      <c r="C90" s="52">
        <v>269977413</v>
      </c>
      <c r="D90" s="52">
        <v>17347</v>
      </c>
      <c r="E90" s="52">
        <v>15563349</v>
      </c>
      <c r="F90" s="52"/>
      <c r="G90" s="59"/>
    </row>
    <row r="91" spans="2:7" ht="15.75" x14ac:dyDescent="0.25">
      <c r="B91" s="47" t="s">
        <v>135</v>
      </c>
      <c r="C91" s="52">
        <v>172867437</v>
      </c>
      <c r="D91" s="52">
        <v>27739</v>
      </c>
      <c r="E91" s="52">
        <v>6231927</v>
      </c>
      <c r="F91" s="52"/>
      <c r="G91" s="59"/>
    </row>
    <row r="92" spans="2:7" ht="15.75" x14ac:dyDescent="0.25">
      <c r="B92" s="47" t="s">
        <v>136</v>
      </c>
      <c r="C92" s="52">
        <v>356022472</v>
      </c>
      <c r="D92" s="52">
        <v>65840</v>
      </c>
      <c r="E92" s="52">
        <v>5407388</v>
      </c>
      <c r="F92" s="52"/>
      <c r="G92" s="59"/>
    </row>
    <row r="93" spans="2:7" ht="15.75" x14ac:dyDescent="0.25">
      <c r="B93" s="47" t="s">
        <v>137</v>
      </c>
      <c r="C93" s="52">
        <v>210138737</v>
      </c>
      <c r="D93" s="52">
        <v>20358</v>
      </c>
      <c r="E93" s="52">
        <v>10322170</v>
      </c>
      <c r="F93" s="52"/>
      <c r="G93" s="59"/>
    </row>
    <row r="94" spans="2:7" ht="15.75" x14ac:dyDescent="0.25">
      <c r="B94" s="47" t="s">
        <v>138</v>
      </c>
      <c r="C94" s="52">
        <v>74157109</v>
      </c>
      <c r="D94" s="52">
        <v>9461</v>
      </c>
      <c r="E94" s="52">
        <v>7838189</v>
      </c>
      <c r="F94" s="52"/>
      <c r="G94" s="59"/>
    </row>
    <row r="95" spans="2:7" ht="15.75" x14ac:dyDescent="0.25">
      <c r="B95" s="14" t="s">
        <v>139</v>
      </c>
      <c r="C95" s="52">
        <v>62930591</v>
      </c>
      <c r="D95" s="52">
        <v>20119</v>
      </c>
      <c r="E95" s="52">
        <v>3127918</v>
      </c>
      <c r="F95" s="52"/>
      <c r="G95" s="59"/>
    </row>
    <row r="96" spans="2:7" ht="15.75" x14ac:dyDescent="0.25">
      <c r="B96" s="14" t="s">
        <v>140</v>
      </c>
      <c r="C96" s="52">
        <v>113604654</v>
      </c>
      <c r="D96" s="52">
        <v>11999</v>
      </c>
      <c r="E96" s="52">
        <v>9467843</v>
      </c>
      <c r="F96" s="52"/>
      <c r="G96" s="59"/>
    </row>
    <row r="97" spans="2:7" ht="15.75" x14ac:dyDescent="0.25">
      <c r="B97" s="14" t="s">
        <v>141</v>
      </c>
      <c r="C97" s="52">
        <v>388061259</v>
      </c>
      <c r="D97" s="52">
        <v>51011</v>
      </c>
      <c r="E97" s="52">
        <v>7607403</v>
      </c>
      <c r="F97" s="52"/>
      <c r="G97" s="59"/>
    </row>
    <row r="98" spans="2:7" ht="15.75" x14ac:dyDescent="0.25">
      <c r="B98" s="14" t="s">
        <v>142</v>
      </c>
      <c r="C98" s="52">
        <v>81427180</v>
      </c>
      <c r="D98" s="52">
        <v>12839</v>
      </c>
      <c r="E98" s="52">
        <v>6342175</v>
      </c>
      <c r="F98" s="52"/>
      <c r="G98" s="59"/>
    </row>
    <row r="99" spans="2:7" ht="15.75" x14ac:dyDescent="0.25">
      <c r="B99" s="14" t="s">
        <v>143</v>
      </c>
      <c r="C99" s="52">
        <v>93308414</v>
      </c>
      <c r="D99" s="52">
        <v>12291</v>
      </c>
      <c r="E99" s="52">
        <v>7591605</v>
      </c>
      <c r="F99" s="52"/>
      <c r="G99" s="59"/>
    </row>
    <row r="100" spans="2:7" ht="15.75" x14ac:dyDescent="0.25">
      <c r="B100" s="14" t="s">
        <v>144</v>
      </c>
      <c r="C100" s="52">
        <v>557675184</v>
      </c>
      <c r="D100" s="52">
        <v>73663</v>
      </c>
      <c r="E100" s="52">
        <v>7570628</v>
      </c>
      <c r="F100" s="52"/>
      <c r="G100" s="59"/>
    </row>
    <row r="101" spans="2:7" ht="15.75" x14ac:dyDescent="0.25">
      <c r="B101" s="14" t="s">
        <v>145</v>
      </c>
      <c r="C101" s="52">
        <v>296115603</v>
      </c>
      <c r="D101" s="52">
        <v>41492</v>
      </c>
      <c r="E101" s="52">
        <v>7136691</v>
      </c>
      <c r="F101" s="52"/>
      <c r="G101" s="59"/>
    </row>
    <row r="102" spans="2:7" ht="15.75" x14ac:dyDescent="0.25">
      <c r="B102" s="14" t="s">
        <v>146</v>
      </c>
      <c r="C102" s="52">
        <v>1125715782</v>
      </c>
      <c r="D102" s="52">
        <v>88105</v>
      </c>
      <c r="E102" s="52">
        <v>12776980</v>
      </c>
      <c r="F102" s="52"/>
      <c r="G102" s="59"/>
    </row>
    <row r="103" spans="2:7" ht="15.75" x14ac:dyDescent="0.25">
      <c r="B103" s="14" t="s">
        <v>147</v>
      </c>
      <c r="C103" s="52">
        <v>232949118</v>
      </c>
      <c r="D103" s="52">
        <v>23944</v>
      </c>
      <c r="E103" s="52">
        <v>9728914</v>
      </c>
      <c r="F103" s="52"/>
      <c r="G103" s="59"/>
    </row>
    <row r="104" spans="2:7" ht="15.75" x14ac:dyDescent="0.25">
      <c r="B104" s="14" t="s">
        <v>148</v>
      </c>
      <c r="C104" s="52">
        <v>295279957</v>
      </c>
      <c r="D104" s="52">
        <v>39921</v>
      </c>
      <c r="E104" s="52">
        <v>7396607</v>
      </c>
      <c r="F104" s="52"/>
      <c r="G104" s="59"/>
    </row>
    <row r="105" spans="2:7" ht="15.75" x14ac:dyDescent="0.25">
      <c r="B105" s="14" t="s">
        <v>149</v>
      </c>
      <c r="C105" s="52">
        <v>173275192</v>
      </c>
      <c r="D105" s="52">
        <v>12507</v>
      </c>
      <c r="E105" s="52">
        <v>13854257</v>
      </c>
      <c r="F105" s="52"/>
      <c r="G105" s="59"/>
    </row>
    <row r="106" spans="2:7" ht="15.75" x14ac:dyDescent="0.25">
      <c r="B106" s="14" t="s">
        <v>150</v>
      </c>
      <c r="C106" s="52">
        <v>644374810</v>
      </c>
      <c r="D106" s="52">
        <v>83418</v>
      </c>
      <c r="E106" s="52">
        <v>7724649</v>
      </c>
      <c r="F106" s="52"/>
      <c r="G106" s="59"/>
    </row>
    <row r="107" spans="2:7" ht="15.75" x14ac:dyDescent="0.25">
      <c r="B107" s="14" t="s">
        <v>151</v>
      </c>
      <c r="C107" s="52">
        <v>38106859</v>
      </c>
      <c r="D107" s="52">
        <v>2882</v>
      </c>
      <c r="E107" s="52">
        <v>13222366</v>
      </c>
      <c r="F107" s="52"/>
      <c r="G107" s="59"/>
    </row>
    <row r="108" spans="2:7" ht="15.75" x14ac:dyDescent="0.25">
      <c r="B108" s="14" t="s">
        <v>152</v>
      </c>
      <c r="C108" s="52">
        <v>297349049</v>
      </c>
      <c r="D108" s="52">
        <v>83273</v>
      </c>
      <c r="E108" s="52">
        <v>3570774</v>
      </c>
      <c r="F108" s="52"/>
      <c r="G108" s="59"/>
    </row>
    <row r="109" spans="2:7" ht="15.75" x14ac:dyDescent="0.25">
      <c r="B109" s="14" t="s">
        <v>153</v>
      </c>
      <c r="C109" s="52">
        <v>211366028</v>
      </c>
      <c r="D109" s="52">
        <v>18428</v>
      </c>
      <c r="E109" s="52">
        <v>11469830</v>
      </c>
      <c r="F109" s="52"/>
      <c r="G109" s="59"/>
    </row>
    <row r="110" spans="2:7" x14ac:dyDescent="0.25">
      <c r="B110" s="48" t="s">
        <v>154</v>
      </c>
      <c r="C110" s="52">
        <v>837632781</v>
      </c>
      <c r="D110" s="52">
        <v>22423</v>
      </c>
      <c r="E110" s="52">
        <v>37355964</v>
      </c>
      <c r="F110" s="52"/>
      <c r="G110" s="59"/>
    </row>
    <row r="111" spans="2:7" ht="15.75" x14ac:dyDescent="0.25">
      <c r="B111" s="14" t="s">
        <v>155</v>
      </c>
      <c r="C111" s="52">
        <v>114193814</v>
      </c>
      <c r="D111" s="52">
        <v>12921</v>
      </c>
      <c r="E111" s="52">
        <v>8837846</v>
      </c>
      <c r="F111" s="52"/>
      <c r="G111" s="59"/>
    </row>
    <row r="112" spans="2:7" ht="15.75" x14ac:dyDescent="0.25">
      <c r="B112" s="14" t="s">
        <v>156</v>
      </c>
      <c r="C112" s="52">
        <v>166479819</v>
      </c>
      <c r="D112" s="52">
        <v>13461</v>
      </c>
      <c r="E112" s="52">
        <v>12367567</v>
      </c>
      <c r="F112" s="52"/>
      <c r="G112" s="59"/>
    </row>
    <row r="113" spans="2:7" ht="15.75" x14ac:dyDescent="0.25">
      <c r="B113" s="14" t="s">
        <v>157</v>
      </c>
      <c r="C113" s="52">
        <v>244095081</v>
      </c>
      <c r="D113" s="52">
        <v>21378</v>
      </c>
      <c r="E113" s="52">
        <v>11418050</v>
      </c>
      <c r="F113" s="52"/>
      <c r="G113" s="59"/>
    </row>
    <row r="114" spans="2:7" ht="15.75" x14ac:dyDescent="0.25">
      <c r="B114" s="14" t="s">
        <v>158</v>
      </c>
      <c r="C114" s="52">
        <v>83378898</v>
      </c>
      <c r="D114" s="52">
        <v>9251</v>
      </c>
      <c r="E114" s="52">
        <v>9012960</v>
      </c>
      <c r="F114" s="52"/>
      <c r="G114" s="59"/>
    </row>
    <row r="115" spans="2:7" ht="15.75" x14ac:dyDescent="0.25">
      <c r="B115" s="14" t="s">
        <v>159</v>
      </c>
      <c r="C115" s="52">
        <v>181430857</v>
      </c>
      <c r="D115" s="52">
        <v>18257</v>
      </c>
      <c r="E115" s="52">
        <v>9937605</v>
      </c>
      <c r="F115" s="52"/>
      <c r="G115" s="59"/>
    </row>
    <row r="116" spans="2:7" ht="15.75" x14ac:dyDescent="0.25">
      <c r="B116" s="14" t="s">
        <v>160</v>
      </c>
      <c r="C116" s="52">
        <v>218896737</v>
      </c>
      <c r="D116" s="52">
        <v>23551</v>
      </c>
      <c r="E116" s="52">
        <v>9294583</v>
      </c>
      <c r="F116" s="52"/>
      <c r="G116" s="59"/>
    </row>
    <row r="117" spans="2:7" ht="15.75" x14ac:dyDescent="0.25">
      <c r="B117" s="14" t="s">
        <v>161</v>
      </c>
      <c r="C117" s="52">
        <v>313726427</v>
      </c>
      <c r="D117" s="52">
        <v>25624</v>
      </c>
      <c r="E117" s="52">
        <v>12243460</v>
      </c>
      <c r="F117" s="52"/>
      <c r="G117" s="59"/>
    </row>
    <row r="118" spans="2:7" ht="15.75" x14ac:dyDescent="0.25">
      <c r="B118" s="14" t="s">
        <v>162</v>
      </c>
      <c r="C118" s="52">
        <v>68837371</v>
      </c>
      <c r="D118" s="52">
        <v>7176</v>
      </c>
      <c r="E118" s="52">
        <v>9592722</v>
      </c>
      <c r="F118" s="52"/>
      <c r="G118" s="59"/>
    </row>
    <row r="119" spans="2:7" ht="15.75" x14ac:dyDescent="0.25">
      <c r="B119" s="14" t="s">
        <v>163</v>
      </c>
      <c r="C119" s="52">
        <v>98212862</v>
      </c>
      <c r="D119" s="52">
        <v>16352</v>
      </c>
      <c r="E119" s="52">
        <v>6006168</v>
      </c>
      <c r="F119" s="52"/>
      <c r="G119" s="59"/>
    </row>
    <row r="120" spans="2:7" ht="15.75" x14ac:dyDescent="0.25">
      <c r="B120" s="14" t="s">
        <v>164</v>
      </c>
      <c r="C120" s="52">
        <v>130660365</v>
      </c>
      <c r="D120" s="52">
        <v>16245</v>
      </c>
      <c r="E120" s="52">
        <v>8043113</v>
      </c>
      <c r="F120" s="52"/>
      <c r="G120" s="59"/>
    </row>
    <row r="121" spans="2:7" ht="15.75" x14ac:dyDescent="0.25">
      <c r="B121" s="15" t="s">
        <v>165</v>
      </c>
      <c r="C121" s="52">
        <v>117729468</v>
      </c>
      <c r="D121" s="52">
        <v>8829</v>
      </c>
      <c r="E121" s="52">
        <v>13334406</v>
      </c>
      <c r="F121" s="52"/>
      <c r="G121" s="59"/>
    </row>
    <row r="122" spans="2:7" ht="15.75" x14ac:dyDescent="0.25">
      <c r="B122" s="14" t="s">
        <v>166</v>
      </c>
      <c r="C122" s="52">
        <v>501534815</v>
      </c>
      <c r="D122" s="52">
        <v>119687</v>
      </c>
      <c r="E122" s="52">
        <v>4411540</v>
      </c>
      <c r="F122" s="52"/>
      <c r="G122" s="59"/>
    </row>
    <row r="123" spans="2:7" ht="15.75" x14ac:dyDescent="0.25">
      <c r="B123" s="14" t="s">
        <v>167</v>
      </c>
      <c r="C123" s="52">
        <v>570607780</v>
      </c>
      <c r="D123" s="52">
        <v>40990</v>
      </c>
      <c r="E123" s="52">
        <v>13920658</v>
      </c>
      <c r="F123" s="52"/>
      <c r="G123" s="59"/>
    </row>
    <row r="124" spans="2:7" ht="15.75" x14ac:dyDescent="0.25">
      <c r="B124" s="14" t="s">
        <v>168</v>
      </c>
      <c r="C124" s="52">
        <v>91007641</v>
      </c>
      <c r="D124" s="52">
        <v>54831</v>
      </c>
      <c r="E124" s="52">
        <v>1659784</v>
      </c>
      <c r="F124" s="52"/>
      <c r="G124" s="59"/>
    </row>
    <row r="125" spans="2:7" ht="15.75" x14ac:dyDescent="0.25">
      <c r="B125" s="14" t="s">
        <v>169</v>
      </c>
      <c r="C125" s="52">
        <v>64987485</v>
      </c>
      <c r="D125" s="52">
        <v>7440</v>
      </c>
      <c r="E125" s="52">
        <v>8734877</v>
      </c>
      <c r="F125" s="52"/>
      <c r="G125" s="59"/>
    </row>
    <row r="126" spans="2:7" ht="15.75" x14ac:dyDescent="0.25">
      <c r="B126" s="46" t="s">
        <v>170</v>
      </c>
      <c r="C126" s="52">
        <v>65244026</v>
      </c>
      <c r="D126" s="52">
        <v>91190</v>
      </c>
      <c r="E126" s="52">
        <v>7154732</v>
      </c>
      <c r="F126" s="52"/>
      <c r="G126" s="59"/>
    </row>
    <row r="127" spans="2:7" ht="15.75" x14ac:dyDescent="0.25">
      <c r="B127" s="14" t="s">
        <v>171</v>
      </c>
      <c r="C127" s="52">
        <v>74371588</v>
      </c>
      <c r="D127" s="52">
        <v>7839</v>
      </c>
      <c r="E127" s="52">
        <v>9487382</v>
      </c>
      <c r="F127" s="52"/>
      <c r="G127" s="59"/>
    </row>
    <row r="128" spans="2:7" ht="15.75" x14ac:dyDescent="0.25">
      <c r="B128" s="15" t="s">
        <v>172</v>
      </c>
      <c r="C128" s="52">
        <v>18130868</v>
      </c>
      <c r="D128" s="52">
        <v>1520</v>
      </c>
      <c r="E128" s="52">
        <v>11928203</v>
      </c>
      <c r="F128" s="52"/>
      <c r="G128" s="59"/>
    </row>
    <row r="129" spans="2:7" ht="15.75" x14ac:dyDescent="0.25">
      <c r="B129" s="15" t="s">
        <v>173</v>
      </c>
      <c r="C129" s="52">
        <v>170833026</v>
      </c>
      <c r="D129" s="52">
        <v>10043</v>
      </c>
      <c r="E129" s="52">
        <v>17010159</v>
      </c>
      <c r="F129" s="52"/>
      <c r="G129" s="59"/>
    </row>
    <row r="130" spans="2:7" ht="15.75" x14ac:dyDescent="0.25">
      <c r="B130" s="15" t="s">
        <v>174</v>
      </c>
      <c r="C130" s="52">
        <v>276682563</v>
      </c>
      <c r="D130" s="52">
        <v>32592</v>
      </c>
      <c r="E130" s="52">
        <v>8489278</v>
      </c>
      <c r="F130" s="52"/>
      <c r="G130" s="59"/>
    </row>
    <row r="131" spans="2:7" ht="15.75" x14ac:dyDescent="0.25">
      <c r="B131" s="15" t="s">
        <v>175</v>
      </c>
      <c r="C131" s="52">
        <v>506428261</v>
      </c>
      <c r="D131" s="52">
        <v>55068</v>
      </c>
      <c r="E131" s="52">
        <v>9196416</v>
      </c>
      <c r="F131" s="52"/>
      <c r="G131" s="59"/>
    </row>
    <row r="132" spans="2:7" ht="15.75" x14ac:dyDescent="0.25">
      <c r="B132" s="15" t="s">
        <v>176</v>
      </c>
      <c r="C132" s="52">
        <v>96055400</v>
      </c>
      <c r="D132" s="52">
        <v>34392</v>
      </c>
      <c r="E132" s="52">
        <v>8608263</v>
      </c>
      <c r="F132" s="52"/>
      <c r="G132" s="59"/>
    </row>
    <row r="133" spans="2:7" ht="15.75" x14ac:dyDescent="0.25">
      <c r="B133" s="15" t="s">
        <v>177</v>
      </c>
      <c r="C133" s="52">
        <v>384515363</v>
      </c>
      <c r="D133" s="52">
        <v>21385</v>
      </c>
      <c r="E133" s="52">
        <v>17980611</v>
      </c>
      <c r="F133" s="52"/>
      <c r="G133" s="59"/>
    </row>
    <row r="134" spans="2:7" ht="15.75" x14ac:dyDescent="0.25">
      <c r="B134" s="15" t="s">
        <v>178</v>
      </c>
      <c r="C134" s="52">
        <v>445083019</v>
      </c>
      <c r="D134" s="52">
        <v>75470</v>
      </c>
      <c r="E134" s="52">
        <v>5897483</v>
      </c>
      <c r="F134" s="52"/>
      <c r="G134" s="59"/>
    </row>
    <row r="135" spans="2:7" ht="15.75" x14ac:dyDescent="0.25">
      <c r="B135" s="15" t="s">
        <v>179</v>
      </c>
      <c r="C135" s="52">
        <v>15815670</v>
      </c>
      <c r="D135" s="52">
        <v>25359</v>
      </c>
      <c r="E135" s="52">
        <v>623671</v>
      </c>
      <c r="F135" s="52"/>
      <c r="G135" s="59"/>
    </row>
    <row r="136" spans="2:7" ht="15.75" x14ac:dyDescent="0.25">
      <c r="B136" s="15" t="s">
        <v>183</v>
      </c>
      <c r="C136" s="52">
        <v>4616946</v>
      </c>
      <c r="D136" s="52">
        <v>3127</v>
      </c>
      <c r="E136" s="52">
        <v>1476478</v>
      </c>
      <c r="F136" s="52"/>
      <c r="G136" s="59"/>
    </row>
    <row r="137" spans="2:7" ht="15.75" x14ac:dyDescent="0.25">
      <c r="B137" s="15" t="s">
        <v>184</v>
      </c>
      <c r="C137" s="52">
        <v>6570130</v>
      </c>
      <c r="D137" s="52">
        <v>5229</v>
      </c>
      <c r="E137" s="52">
        <v>1256479</v>
      </c>
      <c r="F137" s="52"/>
      <c r="G137" s="59"/>
    </row>
    <row r="138" spans="2:7" ht="15.75" x14ac:dyDescent="0.25">
      <c r="B138" s="15" t="s">
        <v>185</v>
      </c>
      <c r="C138" s="52">
        <v>8229892</v>
      </c>
      <c r="D138" s="52">
        <v>11316</v>
      </c>
      <c r="E138" s="52">
        <v>727279</v>
      </c>
      <c r="F138" s="52"/>
      <c r="G138" s="59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P138"/>
  <sheetViews>
    <sheetView showGridLines="0" workbookViewId="0">
      <pane xSplit="2" ySplit="10" topLeftCell="G123" activePane="bottomRight" state="frozen"/>
      <selection pane="topRight" activeCell="C1" sqref="C1"/>
      <selection pane="bottomLeft" activeCell="A11" sqref="A11"/>
      <selection pane="bottomRight" activeCell="G3" sqref="G3"/>
    </sheetView>
  </sheetViews>
  <sheetFormatPr baseColWidth="10" defaultRowHeight="15" x14ac:dyDescent="0.25"/>
  <cols>
    <col min="1" max="1" width="11.42578125" style="20"/>
    <col min="2" max="2" width="28.5703125" style="20" customWidth="1"/>
    <col min="3" max="5" width="20.7109375" style="20" customWidth="1"/>
    <col min="6" max="6" width="20.5703125" style="20" customWidth="1"/>
    <col min="7" max="14" width="20.7109375" style="20" customWidth="1"/>
    <col min="15" max="16384" width="11.42578125" style="20"/>
  </cols>
  <sheetData>
    <row r="2" spans="2:16" x14ac:dyDescent="0.25">
      <c r="B2" s="37" t="s">
        <v>189</v>
      </c>
    </row>
    <row r="3" spans="2:16" x14ac:dyDescent="0.25">
      <c r="B3" s="37" t="s">
        <v>200</v>
      </c>
      <c r="G3" s="37"/>
    </row>
    <row r="4" spans="2:16" x14ac:dyDescent="0.25">
      <c r="B4" s="37" t="s">
        <v>38</v>
      </c>
    </row>
    <row r="5" spans="2:16" x14ac:dyDescent="0.25">
      <c r="B5" s="37" t="s">
        <v>201</v>
      </c>
    </row>
    <row r="6" spans="2:16" x14ac:dyDescent="0.25">
      <c r="B6" s="37" t="s">
        <v>202</v>
      </c>
    </row>
    <row r="10" spans="2:16" ht="45" x14ac:dyDescent="0.25">
      <c r="B10" s="38" t="s">
        <v>180</v>
      </c>
      <c r="C10" s="28" t="s">
        <v>47</v>
      </c>
      <c r="D10" s="28" t="s">
        <v>48</v>
      </c>
      <c r="E10" s="28" t="s">
        <v>49</v>
      </c>
      <c r="F10" s="28" t="s">
        <v>50</v>
      </c>
      <c r="G10" s="28" t="s">
        <v>51</v>
      </c>
      <c r="H10" s="28" t="s">
        <v>52</v>
      </c>
      <c r="I10" s="28" t="s">
        <v>53</v>
      </c>
      <c r="J10" s="28" t="s">
        <v>54</v>
      </c>
      <c r="K10" s="28" t="s">
        <v>55</v>
      </c>
      <c r="L10" s="28" t="s">
        <v>9</v>
      </c>
      <c r="M10" s="28" t="s">
        <v>10</v>
      </c>
      <c r="N10" s="28" t="s">
        <v>11</v>
      </c>
    </row>
    <row r="11" spans="2:16" s="35" customFormat="1" ht="37.5" customHeight="1" x14ac:dyDescent="0.25">
      <c r="B11" s="21" t="s">
        <v>56</v>
      </c>
      <c r="C11" s="31">
        <v>33765885</v>
      </c>
      <c r="D11" s="31">
        <v>2504846</v>
      </c>
      <c r="E11" s="31">
        <v>1906179</v>
      </c>
      <c r="F11" s="31">
        <v>321181</v>
      </c>
      <c r="G11" s="31">
        <v>130493</v>
      </c>
      <c r="H11" s="31">
        <v>16509187</v>
      </c>
      <c r="I11" s="31">
        <v>970300</v>
      </c>
      <c r="J11" s="31">
        <v>715534</v>
      </c>
      <c r="K11" s="31">
        <v>3769331</v>
      </c>
      <c r="L11" s="31">
        <v>2658612</v>
      </c>
      <c r="M11" s="31">
        <v>1701493</v>
      </c>
      <c r="N11" s="31">
        <v>2578729</v>
      </c>
      <c r="P11" s="34">
        <f>SUM(D11:N11)-C11</f>
        <v>0</v>
      </c>
    </row>
    <row r="12" spans="2:16" ht="37.5" customHeight="1" x14ac:dyDescent="0.25">
      <c r="B12" s="58" t="s">
        <v>57</v>
      </c>
      <c r="C12" s="29">
        <v>16814233</v>
      </c>
      <c r="D12" s="29">
        <v>49586</v>
      </c>
      <c r="E12" s="29">
        <v>25819</v>
      </c>
      <c r="F12" s="29">
        <v>1802</v>
      </c>
      <c r="G12" s="29">
        <v>13950</v>
      </c>
      <c r="H12" s="29">
        <v>10866347</v>
      </c>
      <c r="I12" s="29">
        <v>600999</v>
      </c>
      <c r="J12" s="29">
        <v>349467</v>
      </c>
      <c r="K12" s="29">
        <v>1952890</v>
      </c>
      <c r="L12" s="29">
        <v>995176</v>
      </c>
      <c r="M12" s="29">
        <v>820315</v>
      </c>
      <c r="N12" s="29">
        <v>1137882</v>
      </c>
      <c r="P12" s="34">
        <f t="shared" ref="P12:P75" si="0">SUM(D12:N12)-C12</f>
        <v>0</v>
      </c>
    </row>
    <row r="13" spans="2:16" ht="15.75" x14ac:dyDescent="0.25">
      <c r="B13" s="21" t="s">
        <v>58</v>
      </c>
      <c r="C13" s="29">
        <v>313881</v>
      </c>
      <c r="D13" s="29">
        <v>4016</v>
      </c>
      <c r="E13" s="29">
        <v>1409</v>
      </c>
      <c r="F13" s="29">
        <v>0</v>
      </c>
      <c r="G13" s="29">
        <v>0</v>
      </c>
      <c r="H13" s="29">
        <v>107310</v>
      </c>
      <c r="I13" s="29">
        <v>13444</v>
      </c>
      <c r="J13" s="29">
        <v>22038</v>
      </c>
      <c r="K13" s="29">
        <v>63702</v>
      </c>
      <c r="L13" s="29">
        <v>35989</v>
      </c>
      <c r="M13" s="29">
        <v>33837</v>
      </c>
      <c r="N13" s="29">
        <v>32136</v>
      </c>
      <c r="P13" s="34">
        <f t="shared" si="0"/>
        <v>0</v>
      </c>
    </row>
    <row r="14" spans="2:16" ht="15.75" x14ac:dyDescent="0.25">
      <c r="B14" s="21" t="s">
        <v>59</v>
      </c>
      <c r="C14" s="29">
        <v>2124506</v>
      </c>
      <c r="D14" s="29">
        <v>698</v>
      </c>
      <c r="E14" s="29">
        <v>45</v>
      </c>
      <c r="F14" s="29">
        <v>0</v>
      </c>
      <c r="G14" s="29">
        <v>0</v>
      </c>
      <c r="H14" s="29">
        <v>1546912</v>
      </c>
      <c r="I14" s="29">
        <v>84521</v>
      </c>
      <c r="J14" s="29">
        <v>17531</v>
      </c>
      <c r="K14" s="29">
        <v>148512</v>
      </c>
      <c r="L14" s="29">
        <v>85081</v>
      </c>
      <c r="M14" s="29">
        <v>55818</v>
      </c>
      <c r="N14" s="29">
        <v>185388</v>
      </c>
      <c r="P14" s="34">
        <f t="shared" si="0"/>
        <v>0</v>
      </c>
    </row>
    <row r="15" spans="2:16" ht="15.75" x14ac:dyDescent="0.25">
      <c r="B15" s="21" t="s">
        <v>60</v>
      </c>
      <c r="C15" s="29">
        <v>746834</v>
      </c>
      <c r="D15" s="29">
        <v>2382</v>
      </c>
      <c r="E15" s="29">
        <v>1999</v>
      </c>
      <c r="F15" s="29">
        <v>0</v>
      </c>
      <c r="G15" s="29">
        <v>339</v>
      </c>
      <c r="H15" s="29">
        <v>609189</v>
      </c>
      <c r="I15" s="29">
        <v>17061</v>
      </c>
      <c r="J15" s="29">
        <v>14096</v>
      </c>
      <c r="K15" s="29">
        <v>39578</v>
      </c>
      <c r="L15" s="29">
        <v>18271</v>
      </c>
      <c r="M15" s="29">
        <v>21032</v>
      </c>
      <c r="N15" s="29">
        <v>22887</v>
      </c>
      <c r="P15" s="34">
        <f t="shared" si="0"/>
        <v>0</v>
      </c>
    </row>
    <row r="16" spans="2:16" ht="15.75" x14ac:dyDescent="0.25">
      <c r="B16" s="21" t="s">
        <v>181</v>
      </c>
      <c r="C16" s="29">
        <v>278646</v>
      </c>
      <c r="D16" s="29">
        <v>680</v>
      </c>
      <c r="E16" s="29">
        <v>6968</v>
      </c>
      <c r="F16" s="29">
        <v>0</v>
      </c>
      <c r="G16" s="29">
        <v>0</v>
      </c>
      <c r="H16" s="29">
        <v>133724</v>
      </c>
      <c r="I16" s="29">
        <v>14190</v>
      </c>
      <c r="J16" s="29">
        <v>17101</v>
      </c>
      <c r="K16" s="29">
        <v>41840</v>
      </c>
      <c r="L16" s="29">
        <v>17805</v>
      </c>
      <c r="M16" s="29">
        <v>18345</v>
      </c>
      <c r="N16" s="29">
        <v>27993</v>
      </c>
      <c r="P16" s="34">
        <f t="shared" si="0"/>
        <v>0</v>
      </c>
    </row>
    <row r="17" spans="2:16" ht="15.75" x14ac:dyDescent="0.25">
      <c r="B17" s="21" t="s">
        <v>61</v>
      </c>
      <c r="C17" s="29">
        <v>343161</v>
      </c>
      <c r="D17" s="29">
        <v>15966</v>
      </c>
      <c r="E17" s="29">
        <v>2765</v>
      </c>
      <c r="F17" s="29">
        <v>0</v>
      </c>
      <c r="G17" s="29">
        <v>0</v>
      </c>
      <c r="H17" s="29">
        <v>244336</v>
      </c>
      <c r="I17" s="29">
        <v>7472</v>
      </c>
      <c r="J17" s="29">
        <v>10161</v>
      </c>
      <c r="K17" s="29">
        <v>26385</v>
      </c>
      <c r="L17" s="29">
        <v>12761</v>
      </c>
      <c r="M17" s="29">
        <v>13359</v>
      </c>
      <c r="N17" s="29">
        <v>9956</v>
      </c>
      <c r="P17" s="34">
        <f t="shared" si="0"/>
        <v>0</v>
      </c>
    </row>
    <row r="18" spans="2:16" ht="15.75" x14ac:dyDescent="0.25">
      <c r="B18" s="21" t="s">
        <v>62</v>
      </c>
      <c r="C18" s="29">
        <v>1337112</v>
      </c>
      <c r="D18" s="29">
        <v>0</v>
      </c>
      <c r="E18" s="29">
        <v>47</v>
      </c>
      <c r="F18" s="29">
        <v>0</v>
      </c>
      <c r="G18" s="29">
        <v>1344</v>
      </c>
      <c r="H18" s="29">
        <v>863430</v>
      </c>
      <c r="I18" s="29">
        <v>49722</v>
      </c>
      <c r="J18" s="29">
        <v>21180</v>
      </c>
      <c r="K18" s="29">
        <v>140219</v>
      </c>
      <c r="L18" s="29">
        <v>68883</v>
      </c>
      <c r="M18" s="29">
        <v>62877</v>
      </c>
      <c r="N18" s="29">
        <v>129410</v>
      </c>
      <c r="P18" s="34">
        <f t="shared" si="0"/>
        <v>0</v>
      </c>
    </row>
    <row r="19" spans="2:16" ht="15.75" x14ac:dyDescent="0.25">
      <c r="B19" s="21" t="s">
        <v>63</v>
      </c>
      <c r="C19" s="29">
        <v>497680</v>
      </c>
      <c r="D19" s="29">
        <v>3620</v>
      </c>
      <c r="E19" s="29">
        <v>1839</v>
      </c>
      <c r="F19" s="29">
        <v>0</v>
      </c>
      <c r="G19" s="29">
        <v>0</v>
      </c>
      <c r="H19" s="29">
        <v>244336</v>
      </c>
      <c r="I19" s="29">
        <v>18622</v>
      </c>
      <c r="J19" s="29">
        <v>9588</v>
      </c>
      <c r="K19" s="29">
        <v>98003</v>
      </c>
      <c r="L19" s="29">
        <v>39539</v>
      </c>
      <c r="M19" s="29">
        <v>44793</v>
      </c>
      <c r="N19" s="29">
        <v>37340</v>
      </c>
      <c r="P19" s="34">
        <f t="shared" si="0"/>
        <v>0</v>
      </c>
    </row>
    <row r="20" spans="2:16" ht="15.75" x14ac:dyDescent="0.25">
      <c r="B20" s="21" t="s">
        <v>64</v>
      </c>
      <c r="C20" s="29">
        <v>789409</v>
      </c>
      <c r="D20" s="29">
        <v>0</v>
      </c>
      <c r="E20" s="29">
        <v>0</v>
      </c>
      <c r="F20" s="29">
        <v>0</v>
      </c>
      <c r="G20" s="29">
        <v>0</v>
      </c>
      <c r="H20" s="29">
        <v>326882</v>
      </c>
      <c r="I20" s="29">
        <v>43399</v>
      </c>
      <c r="J20" s="29">
        <v>13738</v>
      </c>
      <c r="K20" s="29">
        <v>153789</v>
      </c>
      <c r="L20" s="29">
        <v>78618</v>
      </c>
      <c r="M20" s="29">
        <v>66951</v>
      </c>
      <c r="N20" s="29">
        <v>106032</v>
      </c>
      <c r="P20" s="34">
        <f t="shared" si="0"/>
        <v>0</v>
      </c>
    </row>
    <row r="21" spans="2:16" ht="15.75" x14ac:dyDescent="0.25">
      <c r="B21" s="21" t="s">
        <v>65</v>
      </c>
      <c r="C21" s="29">
        <v>764296</v>
      </c>
      <c r="D21" s="29">
        <v>0</v>
      </c>
      <c r="E21" s="29">
        <v>449</v>
      </c>
      <c r="F21" s="29">
        <v>0</v>
      </c>
      <c r="G21" s="29">
        <v>0</v>
      </c>
      <c r="H21" s="29">
        <v>386315</v>
      </c>
      <c r="I21" s="29">
        <v>35879</v>
      </c>
      <c r="J21" s="29">
        <v>30553</v>
      </c>
      <c r="K21" s="29">
        <v>133057</v>
      </c>
      <c r="L21" s="29">
        <v>65638</v>
      </c>
      <c r="M21" s="29">
        <v>57981</v>
      </c>
      <c r="N21" s="29">
        <v>54424</v>
      </c>
      <c r="P21" s="34">
        <f t="shared" si="0"/>
        <v>0</v>
      </c>
    </row>
    <row r="22" spans="2:16" ht="15.75" x14ac:dyDescent="0.25">
      <c r="B22" s="21" t="s">
        <v>66</v>
      </c>
      <c r="C22" s="29">
        <v>1858920</v>
      </c>
      <c r="D22" s="29">
        <v>1259</v>
      </c>
      <c r="E22" s="29">
        <v>2515</v>
      </c>
      <c r="F22" s="29">
        <v>0</v>
      </c>
      <c r="G22" s="29">
        <v>1448</v>
      </c>
      <c r="H22" s="29">
        <v>1254698</v>
      </c>
      <c r="I22" s="29">
        <v>62169</v>
      </c>
      <c r="J22" s="29">
        <v>9445</v>
      </c>
      <c r="K22" s="29">
        <v>234075</v>
      </c>
      <c r="L22" s="29">
        <v>116435</v>
      </c>
      <c r="M22" s="29">
        <v>91157</v>
      </c>
      <c r="N22" s="29">
        <v>85719</v>
      </c>
      <c r="P22" s="34">
        <f t="shared" si="0"/>
        <v>0</v>
      </c>
    </row>
    <row r="23" spans="2:16" ht="15.75" x14ac:dyDescent="0.25">
      <c r="B23" s="21" t="s">
        <v>67</v>
      </c>
      <c r="C23" s="29">
        <v>387874</v>
      </c>
      <c r="D23" s="29">
        <v>344</v>
      </c>
      <c r="E23" s="29">
        <v>2612</v>
      </c>
      <c r="F23" s="29">
        <v>0</v>
      </c>
      <c r="G23" s="29">
        <v>0</v>
      </c>
      <c r="H23" s="29">
        <v>214619</v>
      </c>
      <c r="I23" s="29">
        <v>10632</v>
      </c>
      <c r="J23" s="29">
        <v>8229</v>
      </c>
      <c r="K23" s="29">
        <v>76894</v>
      </c>
      <c r="L23" s="29">
        <v>26957</v>
      </c>
      <c r="M23" s="29">
        <v>27596</v>
      </c>
      <c r="N23" s="29">
        <v>19991</v>
      </c>
      <c r="P23" s="34">
        <f t="shared" si="0"/>
        <v>0</v>
      </c>
    </row>
    <row r="24" spans="2:16" ht="15.75" x14ac:dyDescent="0.25">
      <c r="B24" s="21" t="s">
        <v>68</v>
      </c>
      <c r="C24" s="29">
        <v>176678</v>
      </c>
      <c r="D24" s="29">
        <v>2167</v>
      </c>
      <c r="E24" s="29">
        <v>4519</v>
      </c>
      <c r="F24" s="29">
        <v>0</v>
      </c>
      <c r="G24" s="29">
        <v>483</v>
      </c>
      <c r="H24" s="29">
        <v>70989</v>
      </c>
      <c r="I24" s="29">
        <v>5822</v>
      </c>
      <c r="J24" s="29">
        <v>16314</v>
      </c>
      <c r="K24" s="29">
        <v>32416</v>
      </c>
      <c r="L24" s="29">
        <v>14937</v>
      </c>
      <c r="M24" s="29">
        <v>15614</v>
      </c>
      <c r="N24" s="29">
        <v>13417</v>
      </c>
      <c r="P24" s="34">
        <f>SUM(D24:N24)-C24</f>
        <v>0</v>
      </c>
    </row>
    <row r="25" spans="2:16" ht="15.75" x14ac:dyDescent="0.25">
      <c r="B25" s="21" t="s">
        <v>69</v>
      </c>
      <c r="C25" s="29">
        <v>1168602</v>
      </c>
      <c r="D25" s="29">
        <v>150</v>
      </c>
      <c r="E25" s="29">
        <v>56</v>
      </c>
      <c r="F25" s="29">
        <v>0</v>
      </c>
      <c r="G25" s="29">
        <v>0</v>
      </c>
      <c r="H25" s="29">
        <v>562963</v>
      </c>
      <c r="I25" s="29">
        <v>55927</v>
      </c>
      <c r="J25" s="29">
        <v>60106</v>
      </c>
      <c r="K25" s="29">
        <v>169243</v>
      </c>
      <c r="L25" s="29">
        <v>106677</v>
      </c>
      <c r="M25" s="29">
        <v>69934</v>
      </c>
      <c r="N25" s="29">
        <v>143546</v>
      </c>
      <c r="P25" s="34">
        <f t="shared" si="0"/>
        <v>0</v>
      </c>
    </row>
    <row r="26" spans="2:16" ht="15.75" x14ac:dyDescent="0.25">
      <c r="B26" s="21" t="s">
        <v>70</v>
      </c>
      <c r="C26" s="29">
        <v>862891</v>
      </c>
      <c r="D26" s="29">
        <v>1803</v>
      </c>
      <c r="E26" s="29">
        <v>62</v>
      </c>
      <c r="F26" s="29">
        <v>1326</v>
      </c>
      <c r="G26" s="29">
        <v>13</v>
      </c>
      <c r="H26" s="29">
        <v>491974</v>
      </c>
      <c r="I26" s="29">
        <v>39370</v>
      </c>
      <c r="J26" s="29">
        <v>18246</v>
      </c>
      <c r="K26" s="29">
        <v>134565</v>
      </c>
      <c r="L26" s="29">
        <v>68365</v>
      </c>
      <c r="M26" s="29">
        <v>50719</v>
      </c>
      <c r="N26" s="29">
        <v>56448</v>
      </c>
      <c r="P26" s="34">
        <f t="shared" si="0"/>
        <v>0</v>
      </c>
    </row>
    <row r="27" spans="2:16" ht="15.75" x14ac:dyDescent="0.25">
      <c r="B27" s="21" t="s">
        <v>71</v>
      </c>
      <c r="C27" s="29">
        <v>424618</v>
      </c>
      <c r="D27" s="29">
        <v>92</v>
      </c>
      <c r="E27" s="29">
        <v>95</v>
      </c>
      <c r="F27" s="29">
        <v>249</v>
      </c>
      <c r="G27" s="29">
        <v>1527</v>
      </c>
      <c r="H27" s="29">
        <v>282307</v>
      </c>
      <c r="I27" s="29">
        <v>11842</v>
      </c>
      <c r="J27" s="29">
        <v>7370</v>
      </c>
      <c r="K27" s="29">
        <v>50132</v>
      </c>
      <c r="L27" s="29">
        <v>24774</v>
      </c>
      <c r="M27" s="29">
        <v>19553</v>
      </c>
      <c r="N27" s="29">
        <v>26677</v>
      </c>
      <c r="P27" s="34">
        <f t="shared" si="0"/>
        <v>0</v>
      </c>
    </row>
    <row r="28" spans="2:16" ht="15.75" x14ac:dyDescent="0.25">
      <c r="B28" s="21" t="s">
        <v>72</v>
      </c>
      <c r="C28" s="29">
        <v>853795</v>
      </c>
      <c r="D28" s="29">
        <v>501</v>
      </c>
      <c r="E28" s="29">
        <v>80</v>
      </c>
      <c r="F28" s="29">
        <v>0</v>
      </c>
      <c r="G28" s="29">
        <v>6956</v>
      </c>
      <c r="H28" s="29">
        <v>528294</v>
      </c>
      <c r="I28" s="29">
        <v>34864</v>
      </c>
      <c r="J28" s="29">
        <v>14525</v>
      </c>
      <c r="K28" s="29">
        <v>112326</v>
      </c>
      <c r="L28" s="29">
        <v>60943</v>
      </c>
      <c r="M28" s="29">
        <v>40882</v>
      </c>
      <c r="N28" s="29">
        <v>54424</v>
      </c>
      <c r="P28" s="34">
        <f t="shared" si="0"/>
        <v>0</v>
      </c>
    </row>
    <row r="29" spans="2:16" ht="15.75" x14ac:dyDescent="0.25">
      <c r="B29" s="21" t="s">
        <v>73</v>
      </c>
      <c r="C29" s="29">
        <v>1961515</v>
      </c>
      <c r="D29" s="29">
        <v>15858</v>
      </c>
      <c r="E29" s="29">
        <v>279</v>
      </c>
      <c r="F29" s="29">
        <v>227</v>
      </c>
      <c r="G29" s="29">
        <v>1840</v>
      </c>
      <c r="H29" s="29">
        <v>1764833</v>
      </c>
      <c r="I29" s="29">
        <v>25380</v>
      </c>
      <c r="J29" s="29">
        <v>24543</v>
      </c>
      <c r="K29" s="29">
        <v>48247</v>
      </c>
      <c r="L29" s="29">
        <v>25509</v>
      </c>
      <c r="M29" s="29">
        <v>27279</v>
      </c>
      <c r="N29" s="29">
        <v>27520</v>
      </c>
      <c r="P29" s="34">
        <f t="shared" si="0"/>
        <v>0</v>
      </c>
    </row>
    <row r="30" spans="2:16" ht="15.75" x14ac:dyDescent="0.25">
      <c r="B30" s="21" t="s">
        <v>74</v>
      </c>
      <c r="C30" s="29">
        <v>731633</v>
      </c>
      <c r="D30" s="29">
        <v>0</v>
      </c>
      <c r="E30" s="29">
        <v>80</v>
      </c>
      <c r="F30" s="29">
        <v>0</v>
      </c>
      <c r="G30" s="29">
        <v>0</v>
      </c>
      <c r="H30" s="29">
        <v>419333</v>
      </c>
      <c r="I30" s="29">
        <v>30177</v>
      </c>
      <c r="J30" s="29">
        <v>24471</v>
      </c>
      <c r="K30" s="29">
        <v>113080</v>
      </c>
      <c r="L30" s="29">
        <v>50044</v>
      </c>
      <c r="M30" s="29">
        <v>50687</v>
      </c>
      <c r="N30" s="29">
        <v>43761</v>
      </c>
      <c r="P30" s="34">
        <f t="shared" si="0"/>
        <v>0</v>
      </c>
    </row>
    <row r="31" spans="2:16" ht="15.75" x14ac:dyDescent="0.25">
      <c r="B31" s="21" t="s">
        <v>75</v>
      </c>
      <c r="C31" s="29">
        <v>1192182</v>
      </c>
      <c r="D31" s="29">
        <v>50</v>
      </c>
      <c r="E31" s="29">
        <v>0</v>
      </c>
      <c r="F31" s="29">
        <v>0</v>
      </c>
      <c r="G31" s="29">
        <v>0</v>
      </c>
      <c r="H31" s="29">
        <v>813903</v>
      </c>
      <c r="I31" s="29">
        <v>40506</v>
      </c>
      <c r="J31" s="29">
        <v>10232</v>
      </c>
      <c r="K31" s="29">
        <v>136827</v>
      </c>
      <c r="L31" s="29">
        <v>77950</v>
      </c>
      <c r="M31" s="29">
        <v>51901</v>
      </c>
      <c r="N31" s="29">
        <v>60813</v>
      </c>
      <c r="P31" s="34">
        <f t="shared" si="0"/>
        <v>0</v>
      </c>
    </row>
    <row r="32" spans="2:16" s="35" customFormat="1" ht="37.5" customHeight="1" x14ac:dyDescent="0.25">
      <c r="B32" s="36" t="s">
        <v>76</v>
      </c>
      <c r="C32" s="31">
        <v>16951652</v>
      </c>
      <c r="D32" s="31">
        <v>2455260</v>
      </c>
      <c r="E32" s="31">
        <v>1880360</v>
      </c>
      <c r="F32" s="31">
        <v>319379</v>
      </c>
      <c r="G32" s="31">
        <v>116543</v>
      </c>
      <c r="H32" s="31">
        <v>5642840</v>
      </c>
      <c r="I32" s="31">
        <v>369301</v>
      </c>
      <c r="J32" s="31">
        <v>366067</v>
      </c>
      <c r="K32" s="31">
        <v>1816441</v>
      </c>
      <c r="L32" s="31">
        <v>1663436</v>
      </c>
      <c r="M32" s="31">
        <v>881178</v>
      </c>
      <c r="N32" s="31">
        <v>1440847</v>
      </c>
      <c r="P32" s="34">
        <f t="shared" si="0"/>
        <v>0</v>
      </c>
    </row>
    <row r="33" spans="2:16" ht="15.75" x14ac:dyDescent="0.25">
      <c r="B33" s="46" t="s">
        <v>77</v>
      </c>
      <c r="C33" s="29">
        <v>138503</v>
      </c>
      <c r="D33" s="29">
        <v>31467</v>
      </c>
      <c r="E33" s="29">
        <v>28193</v>
      </c>
      <c r="F33" s="29">
        <v>0</v>
      </c>
      <c r="G33" s="29">
        <v>222</v>
      </c>
      <c r="H33" s="29">
        <v>42924</v>
      </c>
      <c r="I33" s="29">
        <v>483</v>
      </c>
      <c r="J33" s="29">
        <v>716</v>
      </c>
      <c r="K33" s="29">
        <v>11685</v>
      </c>
      <c r="L33" s="29">
        <v>12075</v>
      </c>
      <c r="M33" s="29">
        <v>5218</v>
      </c>
      <c r="N33" s="29">
        <v>5520</v>
      </c>
      <c r="P33" s="34">
        <f t="shared" si="0"/>
        <v>0</v>
      </c>
    </row>
    <row r="34" spans="2:16" ht="15.75" x14ac:dyDescent="0.25">
      <c r="B34" s="14" t="s">
        <v>78</v>
      </c>
      <c r="C34" s="29">
        <v>39258</v>
      </c>
      <c r="D34" s="29">
        <v>9808</v>
      </c>
      <c r="E34" s="29">
        <v>9256</v>
      </c>
      <c r="F34" s="29">
        <v>0</v>
      </c>
      <c r="G34" s="29">
        <v>0</v>
      </c>
      <c r="H34" s="29">
        <v>1651</v>
      </c>
      <c r="I34" s="29">
        <v>517</v>
      </c>
      <c r="J34" s="29">
        <v>930</v>
      </c>
      <c r="K34" s="29">
        <v>5654</v>
      </c>
      <c r="L34" s="29">
        <v>5069</v>
      </c>
      <c r="M34" s="29">
        <v>2867</v>
      </c>
      <c r="N34" s="29">
        <v>3506</v>
      </c>
      <c r="P34" s="34">
        <f t="shared" si="0"/>
        <v>0</v>
      </c>
    </row>
    <row r="35" spans="2:16" ht="15.75" x14ac:dyDescent="0.25">
      <c r="B35" s="14" t="s">
        <v>79</v>
      </c>
      <c r="C35" s="29">
        <v>73077</v>
      </c>
      <c r="D35" s="29">
        <v>10291</v>
      </c>
      <c r="E35" s="29">
        <v>33487</v>
      </c>
      <c r="F35" s="29">
        <v>0</v>
      </c>
      <c r="G35" s="29">
        <v>0</v>
      </c>
      <c r="H35" s="29">
        <v>1651</v>
      </c>
      <c r="I35" s="29">
        <v>1548</v>
      </c>
      <c r="J35" s="29">
        <v>1360</v>
      </c>
      <c r="K35" s="29">
        <v>7916</v>
      </c>
      <c r="L35" s="29">
        <v>8874</v>
      </c>
      <c r="M35" s="29">
        <v>3968</v>
      </c>
      <c r="N35" s="29">
        <v>3982</v>
      </c>
      <c r="P35" s="34">
        <f t="shared" si="0"/>
        <v>0</v>
      </c>
    </row>
    <row r="36" spans="2:16" ht="15.75" x14ac:dyDescent="0.25">
      <c r="B36" s="14" t="s">
        <v>80</v>
      </c>
      <c r="C36" s="29">
        <v>256524</v>
      </c>
      <c r="D36" s="29">
        <v>22134</v>
      </c>
      <c r="E36" s="29">
        <v>32294</v>
      </c>
      <c r="F36" s="29">
        <v>0</v>
      </c>
      <c r="G36" s="29">
        <v>4619</v>
      </c>
      <c r="H36" s="29">
        <v>102357</v>
      </c>
      <c r="I36" s="29">
        <v>6150</v>
      </c>
      <c r="J36" s="29">
        <v>3864</v>
      </c>
      <c r="K36" s="29">
        <v>29778</v>
      </c>
      <c r="L36" s="29">
        <v>18556</v>
      </c>
      <c r="M36" s="29">
        <v>13965</v>
      </c>
      <c r="N36" s="29">
        <v>22807</v>
      </c>
      <c r="P36" s="34">
        <f t="shared" si="0"/>
        <v>0</v>
      </c>
    </row>
    <row r="37" spans="2:16" ht="15.75" x14ac:dyDescent="0.25">
      <c r="B37" s="14" t="s">
        <v>81</v>
      </c>
      <c r="C37" s="29">
        <v>765717</v>
      </c>
      <c r="D37" s="29">
        <v>17381</v>
      </c>
      <c r="E37" s="29">
        <v>11551</v>
      </c>
      <c r="F37" s="29">
        <v>60870</v>
      </c>
      <c r="G37" s="29">
        <v>522</v>
      </c>
      <c r="H37" s="29">
        <v>171696</v>
      </c>
      <c r="I37" s="29">
        <v>19911</v>
      </c>
      <c r="J37" s="29">
        <v>10304</v>
      </c>
      <c r="K37" s="29">
        <v>127025</v>
      </c>
      <c r="L37" s="29">
        <v>188113</v>
      </c>
      <c r="M37" s="29">
        <v>52239</v>
      </c>
      <c r="N37" s="29">
        <v>106105</v>
      </c>
      <c r="P37" s="34">
        <f t="shared" si="0"/>
        <v>0</v>
      </c>
    </row>
    <row r="38" spans="2:16" ht="15.75" x14ac:dyDescent="0.25">
      <c r="B38" s="14" t="s">
        <v>82</v>
      </c>
      <c r="C38" s="29">
        <v>229940</v>
      </c>
      <c r="D38" s="29">
        <v>139574</v>
      </c>
      <c r="E38" s="29">
        <v>23136</v>
      </c>
      <c r="F38" s="29">
        <v>0</v>
      </c>
      <c r="G38" s="29">
        <v>91</v>
      </c>
      <c r="H38" s="29">
        <v>1651</v>
      </c>
      <c r="I38" s="29">
        <v>1668</v>
      </c>
      <c r="J38" s="29">
        <v>2504</v>
      </c>
      <c r="K38" s="29">
        <v>18470</v>
      </c>
      <c r="L38" s="29">
        <v>21872</v>
      </c>
      <c r="M38" s="29">
        <v>7265</v>
      </c>
      <c r="N38" s="29">
        <v>13709</v>
      </c>
      <c r="P38" s="34">
        <f t="shared" si="0"/>
        <v>0</v>
      </c>
    </row>
    <row r="39" spans="2:16" ht="15.75" x14ac:dyDescent="0.25">
      <c r="B39" s="14" t="s">
        <v>83</v>
      </c>
      <c r="C39" s="29">
        <v>138546</v>
      </c>
      <c r="D39" s="29">
        <v>29647</v>
      </c>
      <c r="E39" s="29">
        <v>6356</v>
      </c>
      <c r="F39" s="29">
        <v>40</v>
      </c>
      <c r="G39" s="29">
        <v>391</v>
      </c>
      <c r="H39" s="29">
        <v>69339</v>
      </c>
      <c r="I39" s="29">
        <v>2300</v>
      </c>
      <c r="J39" s="29">
        <v>2361</v>
      </c>
      <c r="K39" s="29">
        <v>10554</v>
      </c>
      <c r="L39" s="29">
        <v>7329</v>
      </c>
      <c r="M39" s="29">
        <v>4693</v>
      </c>
      <c r="N39" s="29">
        <v>5536</v>
      </c>
      <c r="P39" s="34">
        <f t="shared" si="0"/>
        <v>0</v>
      </c>
    </row>
    <row r="40" spans="2:16" ht="15.75" x14ac:dyDescent="0.25">
      <c r="B40" s="14" t="s">
        <v>84</v>
      </c>
      <c r="C40" s="29">
        <v>113093</v>
      </c>
      <c r="D40" s="29">
        <v>26501</v>
      </c>
      <c r="E40" s="29">
        <v>6592</v>
      </c>
      <c r="F40" s="29">
        <v>0</v>
      </c>
      <c r="G40" s="29">
        <v>0</v>
      </c>
      <c r="H40" s="29">
        <v>41273</v>
      </c>
      <c r="I40" s="29">
        <v>1381</v>
      </c>
      <c r="J40" s="29">
        <v>3363</v>
      </c>
      <c r="K40" s="29">
        <v>12062</v>
      </c>
      <c r="L40" s="29">
        <v>9869</v>
      </c>
      <c r="M40" s="29">
        <v>4819</v>
      </c>
      <c r="N40" s="29">
        <v>7233</v>
      </c>
      <c r="P40" s="34">
        <f t="shared" si="0"/>
        <v>0</v>
      </c>
    </row>
    <row r="41" spans="2:16" ht="15.75" x14ac:dyDescent="0.25">
      <c r="B41" s="14" t="s">
        <v>85</v>
      </c>
      <c r="C41" s="29">
        <v>128633</v>
      </c>
      <c r="D41" s="29">
        <v>913</v>
      </c>
      <c r="E41" s="29">
        <v>1122</v>
      </c>
      <c r="F41" s="29">
        <v>0</v>
      </c>
      <c r="G41" s="29">
        <v>0</v>
      </c>
      <c r="H41" s="29">
        <v>66037</v>
      </c>
      <c r="I41" s="29">
        <v>2363</v>
      </c>
      <c r="J41" s="29">
        <v>3792</v>
      </c>
      <c r="K41" s="29">
        <v>17716</v>
      </c>
      <c r="L41" s="29">
        <v>9957</v>
      </c>
      <c r="M41" s="29">
        <v>9543</v>
      </c>
      <c r="N41" s="29">
        <v>17190</v>
      </c>
      <c r="P41" s="34">
        <f t="shared" si="0"/>
        <v>0</v>
      </c>
    </row>
    <row r="42" spans="2:16" ht="15.75" x14ac:dyDescent="0.25">
      <c r="B42" s="14" t="s">
        <v>86</v>
      </c>
      <c r="C42" s="29">
        <v>110841</v>
      </c>
      <c r="D42" s="29">
        <v>26772</v>
      </c>
      <c r="E42" s="29">
        <v>31586</v>
      </c>
      <c r="F42" s="29">
        <v>0</v>
      </c>
      <c r="G42" s="29">
        <v>0</v>
      </c>
      <c r="H42" s="29">
        <v>1651</v>
      </c>
      <c r="I42" s="29">
        <v>1012</v>
      </c>
      <c r="J42" s="29">
        <v>2075</v>
      </c>
      <c r="K42" s="29">
        <v>14323</v>
      </c>
      <c r="L42" s="29">
        <v>15931</v>
      </c>
      <c r="M42" s="29">
        <v>8283</v>
      </c>
      <c r="N42" s="29">
        <v>9208</v>
      </c>
      <c r="P42" s="34">
        <f t="shared" si="0"/>
        <v>0</v>
      </c>
    </row>
    <row r="43" spans="2:16" ht="15.75" x14ac:dyDescent="0.25">
      <c r="B43" s="14" t="s">
        <v>87</v>
      </c>
      <c r="C43" s="29">
        <v>121766</v>
      </c>
      <c r="D43" s="29">
        <v>21536</v>
      </c>
      <c r="E43" s="29">
        <v>22886</v>
      </c>
      <c r="F43" s="29">
        <v>0</v>
      </c>
      <c r="G43" s="29">
        <v>0</v>
      </c>
      <c r="H43" s="29">
        <v>14858</v>
      </c>
      <c r="I43" s="29">
        <v>9548</v>
      </c>
      <c r="J43" s="29">
        <v>2290</v>
      </c>
      <c r="K43" s="29">
        <v>18470</v>
      </c>
      <c r="L43" s="29">
        <v>13155</v>
      </c>
      <c r="M43" s="29">
        <v>9923</v>
      </c>
      <c r="N43" s="29">
        <v>9100</v>
      </c>
      <c r="P43" s="34">
        <f t="shared" si="0"/>
        <v>0</v>
      </c>
    </row>
    <row r="44" spans="2:16" ht="15.75" x14ac:dyDescent="0.25">
      <c r="B44" s="14" t="s">
        <v>88</v>
      </c>
      <c r="C44" s="29">
        <v>65202</v>
      </c>
      <c r="D44" s="29">
        <v>444</v>
      </c>
      <c r="E44" s="29">
        <v>16606</v>
      </c>
      <c r="F44" s="29">
        <v>0</v>
      </c>
      <c r="G44" s="29">
        <v>0</v>
      </c>
      <c r="H44" s="29">
        <v>28066</v>
      </c>
      <c r="I44" s="29">
        <v>1288</v>
      </c>
      <c r="J44" s="29">
        <v>1073</v>
      </c>
      <c r="K44" s="29">
        <v>6408</v>
      </c>
      <c r="L44" s="29">
        <v>4511</v>
      </c>
      <c r="M44" s="29">
        <v>2960</v>
      </c>
      <c r="N44" s="29">
        <v>3846</v>
      </c>
      <c r="P44" s="34">
        <f t="shared" si="0"/>
        <v>0</v>
      </c>
    </row>
    <row r="45" spans="2:16" ht="15.75" x14ac:dyDescent="0.25">
      <c r="B45" s="14" t="s">
        <v>89</v>
      </c>
      <c r="C45" s="29">
        <v>919543</v>
      </c>
      <c r="D45" s="29">
        <v>2912</v>
      </c>
      <c r="E45" s="29">
        <v>3454</v>
      </c>
      <c r="F45" s="29">
        <v>2</v>
      </c>
      <c r="G45" s="29">
        <v>2688</v>
      </c>
      <c r="H45" s="29">
        <v>792440</v>
      </c>
      <c r="I45" s="29">
        <v>22848</v>
      </c>
      <c r="J45" s="29">
        <v>12880</v>
      </c>
      <c r="K45" s="29">
        <v>16962</v>
      </c>
      <c r="L45" s="29">
        <v>40799</v>
      </c>
      <c r="M45" s="29">
        <v>7232</v>
      </c>
      <c r="N45" s="29">
        <v>17326</v>
      </c>
      <c r="P45" s="34">
        <f t="shared" si="0"/>
        <v>0</v>
      </c>
    </row>
    <row r="46" spans="2:16" ht="15.75" x14ac:dyDescent="0.25">
      <c r="B46" s="14" t="s">
        <v>90</v>
      </c>
      <c r="C46" s="29">
        <v>98072</v>
      </c>
      <c r="D46" s="29">
        <v>1837</v>
      </c>
      <c r="E46" s="29">
        <v>22684</v>
      </c>
      <c r="F46" s="29">
        <v>0</v>
      </c>
      <c r="G46" s="29">
        <v>0</v>
      </c>
      <c r="H46" s="29">
        <v>41273</v>
      </c>
      <c r="I46" s="29">
        <v>1046</v>
      </c>
      <c r="J46" s="29">
        <v>9660</v>
      </c>
      <c r="K46" s="29">
        <v>7916</v>
      </c>
      <c r="L46" s="29">
        <v>5277</v>
      </c>
      <c r="M46" s="29">
        <v>4419</v>
      </c>
      <c r="N46" s="29">
        <v>3960</v>
      </c>
      <c r="P46" s="34">
        <f t="shared" si="0"/>
        <v>0</v>
      </c>
    </row>
    <row r="47" spans="2:16" ht="15.75" x14ac:dyDescent="0.25">
      <c r="B47" s="14" t="s">
        <v>91</v>
      </c>
      <c r="C47" s="29">
        <v>40369</v>
      </c>
      <c r="D47" s="29">
        <v>13545</v>
      </c>
      <c r="E47" s="29">
        <v>7175</v>
      </c>
      <c r="F47" s="29">
        <v>0</v>
      </c>
      <c r="G47" s="29">
        <v>0</v>
      </c>
      <c r="H47" s="29">
        <v>1651</v>
      </c>
      <c r="I47" s="29">
        <v>483</v>
      </c>
      <c r="J47" s="29">
        <v>1646</v>
      </c>
      <c r="K47" s="29">
        <v>5654</v>
      </c>
      <c r="L47" s="29">
        <v>4463</v>
      </c>
      <c r="M47" s="29">
        <v>2898</v>
      </c>
      <c r="N47" s="29">
        <v>2854</v>
      </c>
      <c r="P47" s="34">
        <f t="shared" si="0"/>
        <v>0</v>
      </c>
    </row>
    <row r="48" spans="2:16" ht="15.75" x14ac:dyDescent="0.25">
      <c r="B48" s="14" t="s">
        <v>92</v>
      </c>
      <c r="C48" s="29">
        <v>99447</v>
      </c>
      <c r="D48" s="29">
        <v>32418</v>
      </c>
      <c r="E48" s="29">
        <v>27945</v>
      </c>
      <c r="F48" s="29">
        <v>0</v>
      </c>
      <c r="G48" s="29">
        <v>0</v>
      </c>
      <c r="H48" s="29">
        <v>6604</v>
      </c>
      <c r="I48" s="29">
        <v>932</v>
      </c>
      <c r="J48" s="29">
        <v>716</v>
      </c>
      <c r="K48" s="29">
        <v>12062</v>
      </c>
      <c r="L48" s="29">
        <v>8493</v>
      </c>
      <c r="M48" s="29">
        <v>5208</v>
      </c>
      <c r="N48" s="29">
        <v>5069</v>
      </c>
      <c r="P48" s="34">
        <f t="shared" si="0"/>
        <v>0</v>
      </c>
    </row>
    <row r="49" spans="2:16" ht="15.75" x14ac:dyDescent="0.25">
      <c r="B49" s="14" t="s">
        <v>93</v>
      </c>
      <c r="C49" s="29">
        <v>68283</v>
      </c>
      <c r="D49" s="29">
        <v>22139</v>
      </c>
      <c r="E49" s="29">
        <v>23985</v>
      </c>
      <c r="F49" s="29">
        <v>0</v>
      </c>
      <c r="G49" s="29">
        <v>0</v>
      </c>
      <c r="H49" s="29">
        <v>1651</v>
      </c>
      <c r="I49" s="29">
        <v>241</v>
      </c>
      <c r="J49" s="29">
        <v>644</v>
      </c>
      <c r="K49" s="29">
        <v>6031</v>
      </c>
      <c r="L49" s="29">
        <v>6731</v>
      </c>
      <c r="M49" s="29">
        <v>3622</v>
      </c>
      <c r="N49" s="29">
        <v>3239</v>
      </c>
      <c r="P49" s="34">
        <f t="shared" si="0"/>
        <v>0</v>
      </c>
    </row>
    <row r="50" spans="2:16" ht="15.75" x14ac:dyDescent="0.25">
      <c r="B50" s="14" t="s">
        <v>94</v>
      </c>
      <c r="C50" s="29">
        <v>45431</v>
      </c>
      <c r="D50" s="29">
        <v>12637</v>
      </c>
      <c r="E50" s="29">
        <v>16600</v>
      </c>
      <c r="F50" s="29">
        <v>0</v>
      </c>
      <c r="G50" s="29">
        <v>0</v>
      </c>
      <c r="H50" s="29">
        <v>1651</v>
      </c>
      <c r="I50" s="29">
        <v>551</v>
      </c>
      <c r="J50" s="29">
        <v>787</v>
      </c>
      <c r="K50" s="29">
        <v>5277</v>
      </c>
      <c r="L50" s="29">
        <v>2942</v>
      </c>
      <c r="M50" s="29">
        <v>2678</v>
      </c>
      <c r="N50" s="29">
        <v>2308</v>
      </c>
      <c r="P50" s="34">
        <f t="shared" si="0"/>
        <v>0</v>
      </c>
    </row>
    <row r="51" spans="2:16" ht="15.75" x14ac:dyDescent="0.25">
      <c r="B51" s="14" t="s">
        <v>95</v>
      </c>
      <c r="C51" s="29">
        <v>27318</v>
      </c>
      <c r="D51" s="29">
        <v>3545</v>
      </c>
      <c r="E51" s="29">
        <v>10347</v>
      </c>
      <c r="F51" s="29">
        <v>0</v>
      </c>
      <c r="G51" s="29">
        <v>65</v>
      </c>
      <c r="H51" s="29">
        <v>1651</v>
      </c>
      <c r="I51" s="29">
        <v>161</v>
      </c>
      <c r="J51" s="29">
        <v>2075</v>
      </c>
      <c r="K51" s="29">
        <v>3392</v>
      </c>
      <c r="L51" s="29">
        <v>2821</v>
      </c>
      <c r="M51" s="29">
        <v>1617</v>
      </c>
      <c r="N51" s="29">
        <v>1644</v>
      </c>
      <c r="P51" s="34">
        <f t="shared" si="0"/>
        <v>0</v>
      </c>
    </row>
    <row r="52" spans="2:16" ht="15.75" x14ac:dyDescent="0.25">
      <c r="B52" s="14" t="s">
        <v>96</v>
      </c>
      <c r="C52" s="29">
        <v>64899</v>
      </c>
      <c r="D52" s="29">
        <v>19369</v>
      </c>
      <c r="E52" s="29">
        <v>9876</v>
      </c>
      <c r="F52" s="29">
        <v>0</v>
      </c>
      <c r="G52" s="29">
        <v>0</v>
      </c>
      <c r="H52" s="29">
        <v>8255</v>
      </c>
      <c r="I52" s="29">
        <v>800</v>
      </c>
      <c r="J52" s="29">
        <v>572</v>
      </c>
      <c r="K52" s="29">
        <v>8292</v>
      </c>
      <c r="L52" s="29">
        <v>9117</v>
      </c>
      <c r="M52" s="29">
        <v>4148</v>
      </c>
      <c r="N52" s="29">
        <v>4470</v>
      </c>
      <c r="P52" s="34">
        <f t="shared" si="0"/>
        <v>0</v>
      </c>
    </row>
    <row r="53" spans="2:16" ht="15.75" x14ac:dyDescent="0.25">
      <c r="B53" s="14" t="s">
        <v>97</v>
      </c>
      <c r="C53" s="29">
        <v>105435</v>
      </c>
      <c r="D53" s="29">
        <v>44368</v>
      </c>
      <c r="E53" s="29">
        <v>21141</v>
      </c>
      <c r="F53" s="29">
        <v>0</v>
      </c>
      <c r="G53" s="29">
        <v>39</v>
      </c>
      <c r="H53" s="29">
        <v>1651</v>
      </c>
      <c r="I53" s="29">
        <v>944</v>
      </c>
      <c r="J53" s="29">
        <v>1216</v>
      </c>
      <c r="K53" s="29">
        <v>13193</v>
      </c>
      <c r="L53" s="29">
        <v>9839</v>
      </c>
      <c r="M53" s="29">
        <v>7214</v>
      </c>
      <c r="N53" s="29">
        <v>5830</v>
      </c>
      <c r="P53" s="34">
        <f t="shared" si="0"/>
        <v>0</v>
      </c>
    </row>
    <row r="54" spans="2:16" ht="15.75" x14ac:dyDescent="0.25">
      <c r="B54" s="14" t="s">
        <v>98</v>
      </c>
      <c r="C54" s="29">
        <v>102033</v>
      </c>
      <c r="D54" s="29">
        <v>35893</v>
      </c>
      <c r="E54" s="29">
        <v>27836</v>
      </c>
      <c r="F54" s="29">
        <v>0</v>
      </c>
      <c r="G54" s="29">
        <v>561</v>
      </c>
      <c r="H54" s="29">
        <v>1651</v>
      </c>
      <c r="I54" s="29">
        <v>804</v>
      </c>
      <c r="J54" s="29">
        <v>716</v>
      </c>
      <c r="K54" s="29">
        <v>12062</v>
      </c>
      <c r="L54" s="29">
        <v>10847</v>
      </c>
      <c r="M54" s="29">
        <v>5911</v>
      </c>
      <c r="N54" s="29">
        <v>5752</v>
      </c>
      <c r="P54" s="34">
        <f t="shared" si="0"/>
        <v>0</v>
      </c>
    </row>
    <row r="55" spans="2:16" ht="15.75" x14ac:dyDescent="0.25">
      <c r="B55" s="14" t="s">
        <v>99</v>
      </c>
      <c r="C55" s="29">
        <v>72395</v>
      </c>
      <c r="D55" s="29">
        <v>12992</v>
      </c>
      <c r="E55" s="29">
        <v>4815</v>
      </c>
      <c r="F55" s="29">
        <v>1</v>
      </c>
      <c r="G55" s="29">
        <v>0</v>
      </c>
      <c r="H55" s="29">
        <v>1651</v>
      </c>
      <c r="I55" s="29">
        <v>2202</v>
      </c>
      <c r="J55" s="29">
        <v>15026</v>
      </c>
      <c r="K55" s="29">
        <v>15831</v>
      </c>
      <c r="L55" s="29">
        <v>6628</v>
      </c>
      <c r="M55" s="29">
        <v>7421</v>
      </c>
      <c r="N55" s="29">
        <f>5829-1</f>
        <v>5828</v>
      </c>
      <c r="P55" s="95">
        <f t="shared" si="0"/>
        <v>0</v>
      </c>
    </row>
    <row r="56" spans="2:16" ht="15.75" x14ac:dyDescent="0.25">
      <c r="B56" s="14" t="s">
        <v>100</v>
      </c>
      <c r="C56" s="29">
        <v>139008</v>
      </c>
      <c r="D56" s="29">
        <v>39575</v>
      </c>
      <c r="E56" s="29">
        <v>32844</v>
      </c>
      <c r="F56" s="29">
        <v>0</v>
      </c>
      <c r="G56" s="29">
        <v>0</v>
      </c>
      <c r="H56" s="29">
        <v>11556</v>
      </c>
      <c r="I56" s="29">
        <v>1660</v>
      </c>
      <c r="J56" s="29">
        <v>3864</v>
      </c>
      <c r="K56" s="29">
        <v>16208</v>
      </c>
      <c r="L56" s="29">
        <v>18236</v>
      </c>
      <c r="M56" s="29">
        <v>7591</v>
      </c>
      <c r="N56" s="29">
        <f>7473+1</f>
        <v>7474</v>
      </c>
      <c r="P56" s="95">
        <f t="shared" si="0"/>
        <v>0</v>
      </c>
    </row>
    <row r="57" spans="2:16" ht="15.75" x14ac:dyDescent="0.25">
      <c r="B57" s="46" t="s">
        <v>101</v>
      </c>
      <c r="C57" s="29">
        <v>179923</v>
      </c>
      <c r="D57" s="29">
        <v>35848</v>
      </c>
      <c r="E57" s="29">
        <v>31466</v>
      </c>
      <c r="F57" s="29">
        <v>0</v>
      </c>
      <c r="G57" s="29">
        <v>0</v>
      </c>
      <c r="H57" s="29">
        <v>52829</v>
      </c>
      <c r="I57" s="29">
        <v>3748</v>
      </c>
      <c r="J57" s="29">
        <v>2719</v>
      </c>
      <c r="K57" s="29">
        <v>20354</v>
      </c>
      <c r="L57" s="29">
        <v>14184</v>
      </c>
      <c r="M57" s="29">
        <v>10153</v>
      </c>
      <c r="N57" s="29">
        <v>8622</v>
      </c>
      <c r="P57" s="34">
        <f t="shared" si="0"/>
        <v>0</v>
      </c>
    </row>
    <row r="58" spans="2:16" ht="15.75" x14ac:dyDescent="0.25">
      <c r="B58" s="14" t="s">
        <v>102</v>
      </c>
      <c r="C58" s="29">
        <v>119113</v>
      </c>
      <c r="D58" s="29">
        <v>5265</v>
      </c>
      <c r="E58" s="29">
        <v>32451</v>
      </c>
      <c r="F58" s="29">
        <v>17</v>
      </c>
      <c r="G58" s="29">
        <v>2884</v>
      </c>
      <c r="H58" s="29">
        <v>34669</v>
      </c>
      <c r="I58" s="29">
        <v>2656</v>
      </c>
      <c r="J58" s="29">
        <v>3005</v>
      </c>
      <c r="K58" s="29">
        <v>15077</v>
      </c>
      <c r="L58" s="29">
        <v>7779</v>
      </c>
      <c r="M58" s="29">
        <v>7119</v>
      </c>
      <c r="N58" s="29">
        <v>8191</v>
      </c>
      <c r="P58" s="34">
        <f t="shared" si="0"/>
        <v>0</v>
      </c>
    </row>
    <row r="59" spans="2:16" ht="15.75" x14ac:dyDescent="0.25">
      <c r="B59" s="14" t="s">
        <v>103</v>
      </c>
      <c r="C59" s="29">
        <v>183227</v>
      </c>
      <c r="D59" s="29">
        <v>22250</v>
      </c>
      <c r="E59" s="29">
        <v>31749</v>
      </c>
      <c r="F59" s="29">
        <v>0</v>
      </c>
      <c r="G59" s="29">
        <v>0</v>
      </c>
      <c r="H59" s="29">
        <v>47877</v>
      </c>
      <c r="I59" s="29">
        <v>4447</v>
      </c>
      <c r="J59" s="29">
        <v>4937</v>
      </c>
      <c r="K59" s="29">
        <v>27139</v>
      </c>
      <c r="L59" s="29">
        <v>16706</v>
      </c>
      <c r="M59" s="29">
        <v>12378</v>
      </c>
      <c r="N59" s="29">
        <v>15744</v>
      </c>
      <c r="P59" s="34">
        <f t="shared" si="0"/>
        <v>0</v>
      </c>
    </row>
    <row r="60" spans="2:16" ht="15.75" x14ac:dyDescent="0.25">
      <c r="B60" s="14" t="s">
        <v>104</v>
      </c>
      <c r="C60" s="29">
        <v>66739</v>
      </c>
      <c r="D60" s="29">
        <v>26205</v>
      </c>
      <c r="E60" s="29">
        <v>16342</v>
      </c>
      <c r="F60" s="29">
        <v>0</v>
      </c>
      <c r="G60" s="29">
        <v>0</v>
      </c>
      <c r="H60" s="29">
        <v>1651</v>
      </c>
      <c r="I60" s="29">
        <v>994</v>
      </c>
      <c r="J60" s="29">
        <v>1073</v>
      </c>
      <c r="K60" s="29">
        <v>6785</v>
      </c>
      <c r="L60" s="29">
        <v>6618</v>
      </c>
      <c r="M60" s="29">
        <v>3749</v>
      </c>
      <c r="N60" s="29">
        <v>3322</v>
      </c>
      <c r="P60" s="34">
        <f t="shared" si="0"/>
        <v>0</v>
      </c>
    </row>
    <row r="61" spans="2:16" ht="15.75" x14ac:dyDescent="0.25">
      <c r="B61" s="14" t="s">
        <v>105</v>
      </c>
      <c r="C61" s="29">
        <v>57787</v>
      </c>
      <c r="D61" s="29">
        <v>3372</v>
      </c>
      <c r="E61" s="29">
        <v>8431</v>
      </c>
      <c r="F61" s="29">
        <v>0</v>
      </c>
      <c r="G61" s="29">
        <v>0</v>
      </c>
      <c r="H61" s="29">
        <v>6604</v>
      </c>
      <c r="I61" s="29">
        <v>1905</v>
      </c>
      <c r="J61" s="29">
        <v>1646</v>
      </c>
      <c r="K61" s="29">
        <v>12439</v>
      </c>
      <c r="L61" s="29">
        <v>6750</v>
      </c>
      <c r="M61" s="29">
        <v>5187</v>
      </c>
      <c r="N61" s="29">
        <v>11453</v>
      </c>
      <c r="P61" s="34">
        <f t="shared" si="0"/>
        <v>0</v>
      </c>
    </row>
    <row r="62" spans="2:16" ht="15.75" x14ac:dyDescent="0.25">
      <c r="B62" s="14" t="s">
        <v>106</v>
      </c>
      <c r="C62" s="29">
        <v>1443915</v>
      </c>
      <c r="D62" s="29">
        <v>53</v>
      </c>
      <c r="E62" s="29">
        <v>242</v>
      </c>
      <c r="F62" s="29">
        <v>22</v>
      </c>
      <c r="G62" s="29">
        <v>1801</v>
      </c>
      <c r="H62" s="29">
        <v>1338894</v>
      </c>
      <c r="I62" s="29">
        <v>15002</v>
      </c>
      <c r="J62" s="29">
        <v>716</v>
      </c>
      <c r="K62" s="29">
        <f>12939-500</f>
        <v>12439</v>
      </c>
      <c r="L62" s="29">
        <v>56983</v>
      </c>
      <c r="M62" s="29">
        <v>6276</v>
      </c>
      <c r="N62" s="29">
        <v>11487</v>
      </c>
      <c r="P62" s="34">
        <f t="shared" si="0"/>
        <v>0</v>
      </c>
    </row>
    <row r="63" spans="2:16" ht="15.75" x14ac:dyDescent="0.25">
      <c r="B63" s="14" t="s">
        <v>107</v>
      </c>
      <c r="C63" s="29">
        <v>148555</v>
      </c>
      <c r="D63" s="29">
        <v>8521</v>
      </c>
      <c r="E63" s="29">
        <v>3369</v>
      </c>
      <c r="F63" s="29">
        <v>0</v>
      </c>
      <c r="G63" s="29">
        <v>0</v>
      </c>
      <c r="H63" s="29">
        <v>80895</v>
      </c>
      <c r="I63" s="29">
        <v>6358</v>
      </c>
      <c r="J63" s="29">
        <v>10805</v>
      </c>
      <c r="K63" s="29">
        <v>16208</v>
      </c>
      <c r="L63" s="29">
        <v>8643</v>
      </c>
      <c r="M63" s="29">
        <v>7599</v>
      </c>
      <c r="N63" s="29">
        <v>6157</v>
      </c>
      <c r="P63" s="34">
        <f t="shared" si="0"/>
        <v>0</v>
      </c>
    </row>
    <row r="64" spans="2:16" ht="15.75" x14ac:dyDescent="0.25">
      <c r="B64" s="14" t="s">
        <v>108</v>
      </c>
      <c r="C64" s="29">
        <v>60150</v>
      </c>
      <c r="D64" s="29">
        <v>7663</v>
      </c>
      <c r="E64" s="29">
        <v>16979</v>
      </c>
      <c r="F64" s="29">
        <v>0</v>
      </c>
      <c r="G64" s="29">
        <v>0</v>
      </c>
      <c r="H64" s="29">
        <v>21462</v>
      </c>
      <c r="I64" s="29">
        <v>813</v>
      </c>
      <c r="J64" s="29">
        <v>644</v>
      </c>
      <c r="K64" s="29">
        <v>4523</v>
      </c>
      <c r="L64" s="29">
        <v>2823</v>
      </c>
      <c r="M64" s="29">
        <v>2572</v>
      </c>
      <c r="N64" s="29">
        <v>2671</v>
      </c>
      <c r="P64" s="34">
        <f t="shared" si="0"/>
        <v>0</v>
      </c>
    </row>
    <row r="65" spans="2:16" ht="15.75" x14ac:dyDescent="0.25">
      <c r="B65" s="14" t="s">
        <v>109</v>
      </c>
      <c r="C65" s="29">
        <v>103753</v>
      </c>
      <c r="D65" s="29">
        <v>53771</v>
      </c>
      <c r="E65" s="29">
        <v>8266</v>
      </c>
      <c r="F65" s="29">
        <v>0</v>
      </c>
      <c r="G65" s="29">
        <v>0</v>
      </c>
      <c r="H65" s="29">
        <v>1651</v>
      </c>
      <c r="I65" s="29">
        <v>1522</v>
      </c>
      <c r="J65" s="29">
        <v>4150</v>
      </c>
      <c r="K65" s="29">
        <v>12062</v>
      </c>
      <c r="L65" s="29">
        <v>6989</v>
      </c>
      <c r="M65" s="29">
        <v>8345</v>
      </c>
      <c r="N65" s="29">
        <v>6997</v>
      </c>
      <c r="P65" s="34">
        <f t="shared" si="0"/>
        <v>0</v>
      </c>
    </row>
    <row r="66" spans="2:16" ht="15.75" x14ac:dyDescent="0.25">
      <c r="B66" s="14" t="s">
        <v>110</v>
      </c>
      <c r="C66" s="29">
        <v>39624</v>
      </c>
      <c r="D66" s="29">
        <v>11041</v>
      </c>
      <c r="E66" s="29">
        <v>15670</v>
      </c>
      <c r="F66" s="29">
        <v>0</v>
      </c>
      <c r="G66" s="29">
        <v>0</v>
      </c>
      <c r="H66" s="29">
        <v>1651</v>
      </c>
      <c r="I66" s="29">
        <v>169</v>
      </c>
      <c r="J66" s="29">
        <v>429</v>
      </c>
      <c r="K66" s="29">
        <v>3015</v>
      </c>
      <c r="L66" s="29">
        <v>3049</v>
      </c>
      <c r="M66" s="29">
        <v>2047</v>
      </c>
      <c r="N66" s="29">
        <v>2553</v>
      </c>
      <c r="P66" s="34">
        <f t="shared" si="0"/>
        <v>0</v>
      </c>
    </row>
    <row r="67" spans="2:16" ht="15.75" x14ac:dyDescent="0.25">
      <c r="B67" s="14" t="s">
        <v>111</v>
      </c>
      <c r="C67" s="29">
        <v>79169</v>
      </c>
      <c r="D67" s="29">
        <v>34430</v>
      </c>
      <c r="E67" s="29">
        <v>14730</v>
      </c>
      <c r="F67" s="29">
        <v>0</v>
      </c>
      <c r="G67" s="29">
        <v>0</v>
      </c>
      <c r="H67" s="29">
        <v>1651</v>
      </c>
      <c r="I67" s="29">
        <v>483</v>
      </c>
      <c r="J67" s="29">
        <v>358</v>
      </c>
      <c r="K67" s="29">
        <v>6408</v>
      </c>
      <c r="L67" s="29">
        <v>12367</v>
      </c>
      <c r="M67" s="29">
        <v>4200</v>
      </c>
      <c r="N67" s="29">
        <v>4542</v>
      </c>
      <c r="P67" s="34">
        <f t="shared" si="0"/>
        <v>0</v>
      </c>
    </row>
    <row r="68" spans="2:16" ht="15.75" x14ac:dyDescent="0.25">
      <c r="B68" s="14" t="s">
        <v>112</v>
      </c>
      <c r="C68" s="29">
        <v>38688</v>
      </c>
      <c r="D68" s="29">
        <v>6692</v>
      </c>
      <c r="E68" s="29">
        <v>9993</v>
      </c>
      <c r="F68" s="29">
        <v>0</v>
      </c>
      <c r="G68" s="29">
        <v>0</v>
      </c>
      <c r="H68" s="29">
        <v>1651</v>
      </c>
      <c r="I68" s="29">
        <v>483</v>
      </c>
      <c r="J68" s="29">
        <v>2361</v>
      </c>
      <c r="K68" s="29">
        <v>6408</v>
      </c>
      <c r="L68" s="29">
        <v>4504</v>
      </c>
      <c r="M68" s="29">
        <v>3349</v>
      </c>
      <c r="N68" s="29">
        <v>3247</v>
      </c>
      <c r="P68" s="34">
        <f t="shared" si="0"/>
        <v>0</v>
      </c>
    </row>
    <row r="69" spans="2:16" ht="15.75" x14ac:dyDescent="0.25">
      <c r="B69" s="14" t="s">
        <v>113</v>
      </c>
      <c r="C69" s="29">
        <v>17709</v>
      </c>
      <c r="D69" s="29">
        <v>1523</v>
      </c>
      <c r="E69" s="29">
        <v>10005</v>
      </c>
      <c r="F69" s="29">
        <v>0</v>
      </c>
      <c r="G69" s="29">
        <v>0</v>
      </c>
      <c r="H69" s="29">
        <v>1651</v>
      </c>
      <c r="I69" s="29">
        <v>165</v>
      </c>
      <c r="J69" s="29">
        <v>0</v>
      </c>
      <c r="K69" s="29">
        <v>1131</v>
      </c>
      <c r="L69" s="29">
        <v>1071</v>
      </c>
      <c r="M69" s="29">
        <v>913</v>
      </c>
      <c r="N69" s="29">
        <v>1250</v>
      </c>
      <c r="P69" s="34">
        <f t="shared" si="0"/>
        <v>0</v>
      </c>
    </row>
    <row r="70" spans="2:16" ht="15.75" x14ac:dyDescent="0.25">
      <c r="B70" s="14" t="s">
        <v>114</v>
      </c>
      <c r="C70" s="29">
        <v>58194</v>
      </c>
      <c r="D70" s="29">
        <v>17007</v>
      </c>
      <c r="E70" s="29">
        <v>23190</v>
      </c>
      <c r="F70" s="29">
        <v>0</v>
      </c>
      <c r="G70" s="29">
        <v>0</v>
      </c>
      <c r="H70" s="29">
        <v>1651</v>
      </c>
      <c r="I70" s="29">
        <v>241</v>
      </c>
      <c r="J70" s="29">
        <v>143</v>
      </c>
      <c r="K70" s="29">
        <v>4900</v>
      </c>
      <c r="L70" s="29">
        <v>3925</v>
      </c>
      <c r="M70" s="29">
        <v>3413</v>
      </c>
      <c r="N70" s="29">
        <v>3724</v>
      </c>
      <c r="P70" s="34">
        <f t="shared" si="0"/>
        <v>0</v>
      </c>
    </row>
    <row r="71" spans="2:16" ht="15.75" x14ac:dyDescent="0.25">
      <c r="B71" s="14" t="s">
        <v>115</v>
      </c>
      <c r="C71" s="29">
        <v>25844</v>
      </c>
      <c r="D71" s="29">
        <v>952</v>
      </c>
      <c r="E71" s="29">
        <v>13870</v>
      </c>
      <c r="F71" s="29">
        <v>0</v>
      </c>
      <c r="G71" s="29">
        <v>0</v>
      </c>
      <c r="H71" s="29">
        <v>1651</v>
      </c>
      <c r="I71" s="29">
        <v>322</v>
      </c>
      <c r="J71" s="29">
        <v>572</v>
      </c>
      <c r="K71" s="29">
        <v>2638</v>
      </c>
      <c r="L71" s="29">
        <v>1953</v>
      </c>
      <c r="M71" s="29">
        <v>1880</v>
      </c>
      <c r="N71" s="29">
        <v>2006</v>
      </c>
      <c r="P71" s="34">
        <f t="shared" si="0"/>
        <v>0</v>
      </c>
    </row>
    <row r="72" spans="2:16" ht="15.75" x14ac:dyDescent="0.25">
      <c r="B72" s="14" t="s">
        <v>116</v>
      </c>
      <c r="C72" s="29">
        <v>51079</v>
      </c>
      <c r="D72" s="29">
        <v>525</v>
      </c>
      <c r="E72" s="29">
        <v>8722</v>
      </c>
      <c r="F72" s="29">
        <v>60</v>
      </c>
      <c r="G72" s="29">
        <v>0</v>
      </c>
      <c r="H72" s="29">
        <v>1651</v>
      </c>
      <c r="I72" s="29">
        <v>1770</v>
      </c>
      <c r="J72" s="29">
        <v>358</v>
      </c>
      <c r="K72" s="29">
        <v>22239</v>
      </c>
      <c r="L72" s="29">
        <v>3247</v>
      </c>
      <c r="M72" s="29">
        <v>8575</v>
      </c>
      <c r="N72" s="29">
        <v>3932</v>
      </c>
      <c r="P72" s="34">
        <f t="shared" si="0"/>
        <v>0</v>
      </c>
    </row>
    <row r="73" spans="2:16" ht="15.75" x14ac:dyDescent="0.25">
      <c r="B73" s="14" t="s">
        <v>117</v>
      </c>
      <c r="C73" s="29">
        <v>70132</v>
      </c>
      <c r="D73" s="29">
        <v>4901</v>
      </c>
      <c r="E73" s="29">
        <v>13383</v>
      </c>
      <c r="F73" s="29">
        <v>0</v>
      </c>
      <c r="G73" s="29">
        <v>13</v>
      </c>
      <c r="H73" s="29">
        <v>1651</v>
      </c>
      <c r="I73" s="29">
        <v>2674</v>
      </c>
      <c r="J73" s="29">
        <v>3005</v>
      </c>
      <c r="K73" s="29">
        <v>21862</v>
      </c>
      <c r="L73" s="29">
        <v>8904</v>
      </c>
      <c r="M73" s="29">
        <v>8242</v>
      </c>
      <c r="N73" s="29">
        <v>5497</v>
      </c>
      <c r="P73" s="34">
        <f t="shared" si="0"/>
        <v>0</v>
      </c>
    </row>
    <row r="74" spans="2:16" ht="15.75" x14ac:dyDescent="0.25">
      <c r="B74" s="14" t="s">
        <v>118</v>
      </c>
      <c r="C74" s="29">
        <v>28455</v>
      </c>
      <c r="D74" s="29">
        <v>1880</v>
      </c>
      <c r="E74" s="29">
        <v>13886</v>
      </c>
      <c r="F74" s="29">
        <v>0</v>
      </c>
      <c r="G74" s="29">
        <v>0</v>
      </c>
      <c r="H74" s="29">
        <v>1651</v>
      </c>
      <c r="I74" s="29">
        <v>317</v>
      </c>
      <c r="J74" s="29">
        <v>286</v>
      </c>
      <c r="K74" s="29">
        <v>3392</v>
      </c>
      <c r="L74" s="29">
        <v>2411</v>
      </c>
      <c r="M74" s="29">
        <v>2141</v>
      </c>
      <c r="N74" s="29">
        <v>2491</v>
      </c>
      <c r="P74" s="34">
        <f t="shared" si="0"/>
        <v>0</v>
      </c>
    </row>
    <row r="75" spans="2:16" ht="15.75" x14ac:dyDescent="0.25">
      <c r="B75" s="14" t="s">
        <v>119</v>
      </c>
      <c r="C75" s="29">
        <v>100816</v>
      </c>
      <c r="D75" s="29">
        <v>20076</v>
      </c>
      <c r="E75" s="29">
        <v>38936</v>
      </c>
      <c r="F75" s="29">
        <v>0</v>
      </c>
      <c r="G75" s="29">
        <v>0</v>
      </c>
      <c r="H75" s="29">
        <v>14858</v>
      </c>
      <c r="I75" s="29">
        <v>402</v>
      </c>
      <c r="J75" s="29">
        <v>1073</v>
      </c>
      <c r="K75" s="29">
        <v>8292</v>
      </c>
      <c r="L75" s="29">
        <v>8165</v>
      </c>
      <c r="M75" s="29">
        <v>5124</v>
      </c>
      <c r="N75" s="29">
        <v>3890</v>
      </c>
      <c r="P75" s="34">
        <f t="shared" si="0"/>
        <v>0</v>
      </c>
    </row>
    <row r="76" spans="2:16" ht="15.75" x14ac:dyDescent="0.25">
      <c r="B76" s="14" t="s">
        <v>120</v>
      </c>
      <c r="C76" s="29">
        <v>1290388</v>
      </c>
      <c r="D76" s="29">
        <v>67246</v>
      </c>
      <c r="E76" s="29">
        <v>14187</v>
      </c>
      <c r="F76" s="29">
        <v>215168</v>
      </c>
      <c r="G76" s="29">
        <v>8914</v>
      </c>
      <c r="H76" s="29">
        <v>234429</v>
      </c>
      <c r="I76" s="29">
        <v>47884</v>
      </c>
      <c r="J76" s="29">
        <v>74202</v>
      </c>
      <c r="K76" s="29">
        <v>257821</v>
      </c>
      <c r="L76" s="29">
        <v>154768</v>
      </c>
      <c r="M76" s="29">
        <v>105470</v>
      </c>
      <c r="N76" s="29">
        <f>110297+2</f>
        <v>110299</v>
      </c>
      <c r="P76" s="95">
        <f t="shared" ref="P76:P134" si="1">SUM(D76:N76)-C76</f>
        <v>0</v>
      </c>
    </row>
    <row r="77" spans="2:16" ht="15.75" x14ac:dyDescent="0.25">
      <c r="B77" s="14" t="s">
        <v>121</v>
      </c>
      <c r="C77" s="29">
        <v>229735</v>
      </c>
      <c r="D77" s="29">
        <v>625</v>
      </c>
      <c r="E77" s="29">
        <v>7179</v>
      </c>
      <c r="F77" s="29">
        <v>0</v>
      </c>
      <c r="G77" s="29">
        <v>0</v>
      </c>
      <c r="H77" s="29">
        <v>165092</v>
      </c>
      <c r="I77" s="29">
        <v>1698</v>
      </c>
      <c r="J77" s="29">
        <v>1360</v>
      </c>
      <c r="K77" s="29">
        <v>8669</v>
      </c>
      <c r="L77" s="29">
        <v>5943</v>
      </c>
      <c r="M77" s="29">
        <v>4838</v>
      </c>
      <c r="N77" s="29">
        <v>34331</v>
      </c>
      <c r="P77" s="34">
        <f t="shared" si="1"/>
        <v>0</v>
      </c>
    </row>
    <row r="78" spans="2:16" ht="15.75" x14ac:dyDescent="0.25">
      <c r="B78" s="14" t="s">
        <v>122</v>
      </c>
      <c r="C78" s="29">
        <v>69380</v>
      </c>
      <c r="D78" s="29">
        <v>19563</v>
      </c>
      <c r="E78" s="29">
        <v>18621</v>
      </c>
      <c r="F78" s="29">
        <v>0</v>
      </c>
      <c r="G78" s="29">
        <v>0</v>
      </c>
      <c r="H78" s="29">
        <v>1651</v>
      </c>
      <c r="I78" s="29">
        <v>703</v>
      </c>
      <c r="J78" s="29">
        <v>787</v>
      </c>
      <c r="K78" s="29">
        <v>8669</v>
      </c>
      <c r="L78" s="29">
        <v>9587</v>
      </c>
      <c r="M78" s="29">
        <v>3947</v>
      </c>
      <c r="N78" s="29">
        <v>5852</v>
      </c>
      <c r="P78" s="34">
        <f t="shared" si="1"/>
        <v>0</v>
      </c>
    </row>
    <row r="79" spans="2:16" ht="15.75" x14ac:dyDescent="0.25">
      <c r="B79" s="14" t="s">
        <v>123</v>
      </c>
      <c r="C79" s="29">
        <v>157246</v>
      </c>
      <c r="D79" s="29">
        <v>52179</v>
      </c>
      <c r="E79" s="29">
        <v>54022</v>
      </c>
      <c r="F79" s="29">
        <v>0</v>
      </c>
      <c r="G79" s="29">
        <v>0</v>
      </c>
      <c r="H79" s="29">
        <v>9906</v>
      </c>
      <c r="I79" s="29">
        <v>868</v>
      </c>
      <c r="J79" s="29">
        <v>215</v>
      </c>
      <c r="K79" s="29">
        <v>12439</v>
      </c>
      <c r="L79" s="29">
        <v>13984</v>
      </c>
      <c r="M79" s="29">
        <v>6247</v>
      </c>
      <c r="N79" s="29">
        <v>7386</v>
      </c>
      <c r="P79" s="34">
        <f t="shared" si="1"/>
        <v>0</v>
      </c>
    </row>
    <row r="80" spans="2:16" ht="15.75" x14ac:dyDescent="0.25">
      <c r="B80" s="14" t="s">
        <v>124</v>
      </c>
      <c r="C80" s="29">
        <v>65685</v>
      </c>
      <c r="D80" s="29">
        <v>24874</v>
      </c>
      <c r="E80" s="29">
        <v>16239</v>
      </c>
      <c r="F80" s="29">
        <v>0</v>
      </c>
      <c r="G80" s="29">
        <v>0</v>
      </c>
      <c r="H80" s="29">
        <v>1651</v>
      </c>
      <c r="I80" s="29">
        <v>656</v>
      </c>
      <c r="J80" s="29">
        <v>572</v>
      </c>
      <c r="K80" s="29">
        <v>6031</v>
      </c>
      <c r="L80" s="29">
        <v>6351</v>
      </c>
      <c r="M80" s="29">
        <v>3864</v>
      </c>
      <c r="N80" s="29">
        <f>5440+7</f>
        <v>5447</v>
      </c>
      <c r="P80" s="95">
        <f t="shared" si="1"/>
        <v>0</v>
      </c>
    </row>
    <row r="81" spans="2:16" ht="15.75" x14ac:dyDescent="0.25">
      <c r="B81" s="14" t="s">
        <v>125</v>
      </c>
      <c r="C81" s="29">
        <v>66871</v>
      </c>
      <c r="D81" s="29">
        <v>21799</v>
      </c>
      <c r="E81" s="29">
        <v>24250</v>
      </c>
      <c r="F81" s="29">
        <v>0</v>
      </c>
      <c r="G81" s="29">
        <v>0</v>
      </c>
      <c r="H81" s="29">
        <v>1651</v>
      </c>
      <c r="I81" s="29">
        <v>241</v>
      </c>
      <c r="J81" s="29">
        <v>143</v>
      </c>
      <c r="K81" s="29">
        <v>6031</v>
      </c>
      <c r="L81" s="29">
        <v>6852</v>
      </c>
      <c r="M81" s="29">
        <v>3308</v>
      </c>
      <c r="N81" s="29">
        <v>2596</v>
      </c>
      <c r="P81" s="34">
        <f t="shared" si="1"/>
        <v>0</v>
      </c>
    </row>
    <row r="82" spans="2:16" ht="15.75" x14ac:dyDescent="0.25">
      <c r="B82" s="14" t="s">
        <v>126</v>
      </c>
      <c r="C82" s="29">
        <v>46744</v>
      </c>
      <c r="D82" s="29">
        <v>22844</v>
      </c>
      <c r="E82" s="29">
        <v>10492</v>
      </c>
      <c r="F82" s="29">
        <v>0</v>
      </c>
      <c r="G82" s="29">
        <v>0</v>
      </c>
      <c r="H82" s="29">
        <v>1651</v>
      </c>
      <c r="I82" s="29">
        <v>241</v>
      </c>
      <c r="J82" s="29">
        <v>572</v>
      </c>
      <c r="K82" s="29">
        <v>3769</v>
      </c>
      <c r="L82" s="29">
        <v>3253</v>
      </c>
      <c r="M82" s="29">
        <v>2121</v>
      </c>
      <c r="N82" s="29">
        <v>1801</v>
      </c>
      <c r="P82" s="34">
        <f t="shared" si="1"/>
        <v>0</v>
      </c>
    </row>
    <row r="83" spans="2:16" ht="15.75" x14ac:dyDescent="0.25">
      <c r="B83" s="14" t="s">
        <v>127</v>
      </c>
      <c r="C83" s="29">
        <v>178091</v>
      </c>
      <c r="D83" s="29">
        <v>19280</v>
      </c>
      <c r="E83" s="29">
        <v>25063</v>
      </c>
      <c r="F83" s="29">
        <v>0</v>
      </c>
      <c r="G83" s="29">
        <v>7883</v>
      </c>
      <c r="H83" s="29">
        <v>75942</v>
      </c>
      <c r="I83" s="29">
        <v>2487</v>
      </c>
      <c r="J83" s="29">
        <v>5080</v>
      </c>
      <c r="K83" s="29">
        <v>9046</v>
      </c>
      <c r="L83" s="29">
        <v>24856</v>
      </c>
      <c r="M83" s="29">
        <v>4399</v>
      </c>
      <c r="N83" s="29">
        <v>4055</v>
      </c>
      <c r="P83" s="34">
        <f t="shared" si="1"/>
        <v>0</v>
      </c>
    </row>
    <row r="84" spans="2:16" ht="15.75" x14ac:dyDescent="0.25">
      <c r="B84" s="14" t="s">
        <v>128</v>
      </c>
      <c r="C84" s="29">
        <v>205633</v>
      </c>
      <c r="D84" s="29">
        <v>35084</v>
      </c>
      <c r="E84" s="29">
        <v>22090</v>
      </c>
      <c r="F84" s="29">
        <v>0</v>
      </c>
      <c r="G84" s="29">
        <v>0</v>
      </c>
      <c r="H84" s="29">
        <v>34669</v>
      </c>
      <c r="I84" s="29">
        <v>5864</v>
      </c>
      <c r="J84" s="29">
        <v>5867</v>
      </c>
      <c r="K84" s="29">
        <v>36939</v>
      </c>
      <c r="L84" s="29">
        <v>21731</v>
      </c>
      <c r="M84" s="29">
        <v>18732</v>
      </c>
      <c r="N84" s="29">
        <v>24657</v>
      </c>
      <c r="P84" s="34">
        <f t="shared" si="1"/>
        <v>0</v>
      </c>
    </row>
    <row r="85" spans="2:16" ht="15.75" x14ac:dyDescent="0.25">
      <c r="B85" s="14" t="s">
        <v>129</v>
      </c>
      <c r="C85" s="29">
        <v>1373649</v>
      </c>
      <c r="D85" s="29">
        <v>36872</v>
      </c>
      <c r="E85" s="29">
        <v>9663</v>
      </c>
      <c r="F85" s="29">
        <v>0</v>
      </c>
      <c r="G85" s="29">
        <v>378</v>
      </c>
      <c r="H85" s="29">
        <v>331834</v>
      </c>
      <c r="I85" s="29">
        <v>34595</v>
      </c>
      <c r="J85" s="29">
        <v>27691</v>
      </c>
      <c r="K85" s="29">
        <v>186591</v>
      </c>
      <c r="L85" s="29">
        <v>173123</v>
      </c>
      <c r="M85" s="29">
        <v>125815</v>
      </c>
      <c r="N85" s="29">
        <v>447087</v>
      </c>
      <c r="P85" s="34">
        <f t="shared" si="1"/>
        <v>0</v>
      </c>
    </row>
    <row r="86" spans="2:16" ht="15.75" x14ac:dyDescent="0.25">
      <c r="B86" s="14" t="s">
        <v>130</v>
      </c>
      <c r="C86" s="29">
        <v>48402</v>
      </c>
      <c r="D86" s="29">
        <v>12564</v>
      </c>
      <c r="E86" s="29">
        <v>17417</v>
      </c>
      <c r="F86" s="29">
        <v>0</v>
      </c>
      <c r="G86" s="29">
        <v>0</v>
      </c>
      <c r="H86" s="29">
        <v>1651</v>
      </c>
      <c r="I86" s="29">
        <v>403</v>
      </c>
      <c r="J86" s="29">
        <v>501</v>
      </c>
      <c r="K86" s="29">
        <v>5277</v>
      </c>
      <c r="L86" s="29">
        <v>4489</v>
      </c>
      <c r="M86" s="29">
        <v>2730</v>
      </c>
      <c r="N86" s="29">
        <v>3370</v>
      </c>
      <c r="P86" s="34">
        <f t="shared" si="1"/>
        <v>0</v>
      </c>
    </row>
    <row r="87" spans="2:16" ht="15.75" x14ac:dyDescent="0.25">
      <c r="B87" s="14" t="s">
        <v>131</v>
      </c>
      <c r="C87" s="29">
        <v>60131</v>
      </c>
      <c r="D87" s="29">
        <v>6197</v>
      </c>
      <c r="E87" s="29">
        <v>16573</v>
      </c>
      <c r="F87" s="29">
        <v>0</v>
      </c>
      <c r="G87" s="29">
        <v>0</v>
      </c>
      <c r="H87" s="29">
        <v>6604</v>
      </c>
      <c r="I87" s="29">
        <v>916</v>
      </c>
      <c r="J87" s="29">
        <v>286</v>
      </c>
      <c r="K87" s="29">
        <v>10554</v>
      </c>
      <c r="L87" s="29">
        <v>7852</v>
      </c>
      <c r="M87" s="29">
        <v>4934</v>
      </c>
      <c r="N87" s="29">
        <v>6215</v>
      </c>
      <c r="P87" s="34">
        <f t="shared" si="1"/>
        <v>0</v>
      </c>
    </row>
    <row r="88" spans="2:16" ht="15.75" x14ac:dyDescent="0.25">
      <c r="B88" s="14" t="s">
        <v>132</v>
      </c>
      <c r="C88" s="29">
        <v>68356</v>
      </c>
      <c r="D88" s="29">
        <v>12252</v>
      </c>
      <c r="E88" s="29">
        <v>26927</v>
      </c>
      <c r="F88" s="29">
        <v>0</v>
      </c>
      <c r="G88" s="29">
        <v>0</v>
      </c>
      <c r="H88" s="29">
        <v>1651</v>
      </c>
      <c r="I88" s="29">
        <v>563</v>
      </c>
      <c r="J88" s="29">
        <v>1574</v>
      </c>
      <c r="K88" s="29">
        <v>7916</v>
      </c>
      <c r="L88" s="29">
        <v>9132</v>
      </c>
      <c r="M88" s="29">
        <v>4347</v>
      </c>
      <c r="N88" s="29">
        <v>3994</v>
      </c>
      <c r="P88" s="34">
        <f t="shared" si="1"/>
        <v>0</v>
      </c>
    </row>
    <row r="89" spans="2:16" ht="15.75" x14ac:dyDescent="0.25">
      <c r="B89" s="14" t="s">
        <v>133</v>
      </c>
      <c r="C89" s="29">
        <v>149576</v>
      </c>
      <c r="D89" s="29">
        <v>25870</v>
      </c>
      <c r="E89" s="29">
        <v>47793</v>
      </c>
      <c r="F89" s="29">
        <v>0</v>
      </c>
      <c r="G89" s="29">
        <v>0</v>
      </c>
      <c r="H89" s="29">
        <v>18160</v>
      </c>
      <c r="I89" s="29">
        <v>1402</v>
      </c>
      <c r="J89" s="29">
        <v>1503</v>
      </c>
      <c r="K89" s="29">
        <v>16585</v>
      </c>
      <c r="L89" s="29">
        <v>18734</v>
      </c>
      <c r="M89" s="29">
        <v>9481</v>
      </c>
      <c r="N89" s="29">
        <v>10048</v>
      </c>
      <c r="P89" s="34">
        <f t="shared" si="1"/>
        <v>0</v>
      </c>
    </row>
    <row r="90" spans="2:16" ht="15.75" x14ac:dyDescent="0.25">
      <c r="B90" s="47" t="s">
        <v>134</v>
      </c>
      <c r="C90" s="29">
        <v>231781</v>
      </c>
      <c r="D90" s="29">
        <v>97111</v>
      </c>
      <c r="E90" s="29">
        <v>20950</v>
      </c>
      <c r="F90" s="29">
        <v>42835</v>
      </c>
      <c r="G90" s="29">
        <v>391</v>
      </c>
      <c r="H90" s="29">
        <v>16509</v>
      </c>
      <c r="I90" s="29">
        <v>483</v>
      </c>
      <c r="J90" s="29">
        <v>3220</v>
      </c>
      <c r="K90" s="29">
        <v>10931</v>
      </c>
      <c r="L90" s="29">
        <v>29677</v>
      </c>
      <c r="M90" s="29">
        <v>5216</v>
      </c>
      <c r="N90" s="29">
        <v>4458</v>
      </c>
      <c r="P90" s="34">
        <f t="shared" si="1"/>
        <v>0</v>
      </c>
    </row>
    <row r="91" spans="2:16" ht="15.75" x14ac:dyDescent="0.25">
      <c r="B91" s="47" t="s">
        <v>135</v>
      </c>
      <c r="C91" s="29">
        <v>80356</v>
      </c>
      <c r="D91" s="29">
        <v>3277</v>
      </c>
      <c r="E91" s="29">
        <v>28749</v>
      </c>
      <c r="F91" s="29">
        <v>0</v>
      </c>
      <c r="G91" s="29">
        <v>0</v>
      </c>
      <c r="H91" s="29">
        <v>9905</v>
      </c>
      <c r="I91" s="29">
        <v>1525</v>
      </c>
      <c r="J91" s="29">
        <v>2218</v>
      </c>
      <c r="K91" s="29">
        <v>12816</v>
      </c>
      <c r="L91" s="29">
        <v>8844</v>
      </c>
      <c r="M91" s="29">
        <v>6068</v>
      </c>
      <c r="N91" s="29">
        <v>6954</v>
      </c>
      <c r="P91" s="34">
        <f t="shared" si="1"/>
        <v>0</v>
      </c>
    </row>
    <row r="92" spans="2:16" ht="15.75" x14ac:dyDescent="0.25">
      <c r="B92" s="47" t="s">
        <v>136</v>
      </c>
      <c r="C92" s="29">
        <v>188225</v>
      </c>
      <c r="D92" s="29">
        <v>7030</v>
      </c>
      <c r="E92" s="29">
        <v>15499</v>
      </c>
      <c r="F92" s="29">
        <v>0</v>
      </c>
      <c r="G92" s="29">
        <v>117</v>
      </c>
      <c r="H92" s="29">
        <v>84197</v>
      </c>
      <c r="I92" s="29">
        <v>8250</v>
      </c>
      <c r="J92" s="29">
        <v>7799</v>
      </c>
      <c r="K92" s="29">
        <v>29401</v>
      </c>
      <c r="L92" s="29">
        <v>14456</v>
      </c>
      <c r="M92" s="29">
        <v>9857</v>
      </c>
      <c r="N92" s="29">
        <v>11619</v>
      </c>
      <c r="P92" s="34">
        <f t="shared" si="1"/>
        <v>0</v>
      </c>
    </row>
    <row r="93" spans="2:16" ht="15.75" x14ac:dyDescent="0.25">
      <c r="B93" s="47" t="s">
        <v>137</v>
      </c>
      <c r="C93" s="29">
        <v>123304</v>
      </c>
      <c r="D93" s="29">
        <v>3947</v>
      </c>
      <c r="E93" s="29">
        <v>23396</v>
      </c>
      <c r="F93" s="29">
        <v>0</v>
      </c>
      <c r="G93" s="29">
        <v>561</v>
      </c>
      <c r="H93" s="29">
        <v>67688</v>
      </c>
      <c r="I93" s="29">
        <v>1195</v>
      </c>
      <c r="J93" s="29">
        <v>644</v>
      </c>
      <c r="K93" s="29">
        <v>6408</v>
      </c>
      <c r="L93" s="29">
        <v>10214</v>
      </c>
      <c r="M93" s="29">
        <v>3978</v>
      </c>
      <c r="N93" s="29">
        <v>5273</v>
      </c>
      <c r="P93" s="34">
        <f t="shared" si="1"/>
        <v>0</v>
      </c>
    </row>
    <row r="94" spans="2:16" ht="15.75" x14ac:dyDescent="0.25">
      <c r="B94" s="47" t="s">
        <v>138</v>
      </c>
      <c r="C94" s="29">
        <v>33703</v>
      </c>
      <c r="D94" s="29">
        <v>4793</v>
      </c>
      <c r="E94" s="29">
        <v>11207</v>
      </c>
      <c r="F94" s="29">
        <v>0</v>
      </c>
      <c r="G94" s="29">
        <v>0</v>
      </c>
      <c r="H94" s="29">
        <v>1651</v>
      </c>
      <c r="I94" s="29">
        <v>965</v>
      </c>
      <c r="J94" s="29">
        <v>215</v>
      </c>
      <c r="K94" s="29">
        <v>5654</v>
      </c>
      <c r="L94" s="29">
        <v>3353</v>
      </c>
      <c r="M94" s="29">
        <v>2709</v>
      </c>
      <c r="N94" s="29">
        <v>3156</v>
      </c>
      <c r="P94" s="34">
        <f t="shared" si="1"/>
        <v>0</v>
      </c>
    </row>
    <row r="95" spans="2:16" ht="15.75" x14ac:dyDescent="0.25">
      <c r="B95" s="14" t="s">
        <v>139</v>
      </c>
      <c r="C95" s="29">
        <v>36799</v>
      </c>
      <c r="D95" s="29">
        <v>839</v>
      </c>
      <c r="E95" s="29">
        <v>18053</v>
      </c>
      <c r="F95" s="29">
        <v>0</v>
      </c>
      <c r="G95" s="29">
        <v>0</v>
      </c>
      <c r="H95" s="29">
        <v>1651</v>
      </c>
      <c r="I95" s="29">
        <v>644</v>
      </c>
      <c r="J95" s="29">
        <v>3220</v>
      </c>
      <c r="K95" s="29">
        <v>4900</v>
      </c>
      <c r="L95" s="29">
        <v>1934</v>
      </c>
      <c r="M95" s="29">
        <v>3097</v>
      </c>
      <c r="N95" s="29">
        <v>2461</v>
      </c>
      <c r="P95" s="34">
        <f t="shared" si="1"/>
        <v>0</v>
      </c>
    </row>
    <row r="96" spans="2:16" ht="15.75" x14ac:dyDescent="0.25">
      <c r="B96" s="14" t="s">
        <v>140</v>
      </c>
      <c r="C96" s="29">
        <v>54217</v>
      </c>
      <c r="D96" s="29">
        <v>5404</v>
      </c>
      <c r="E96" s="29">
        <v>14441</v>
      </c>
      <c r="F96" s="29">
        <v>0</v>
      </c>
      <c r="G96" s="29">
        <v>0</v>
      </c>
      <c r="H96" s="29">
        <v>14858</v>
      </c>
      <c r="I96" s="29">
        <v>644</v>
      </c>
      <c r="J96" s="29">
        <v>4365</v>
      </c>
      <c r="K96" s="29">
        <v>4900</v>
      </c>
      <c r="L96" s="29">
        <v>4460</v>
      </c>
      <c r="M96" s="29">
        <v>2404</v>
      </c>
      <c r="N96" s="29">
        <v>2741</v>
      </c>
      <c r="P96" s="34">
        <f t="shared" si="1"/>
        <v>0</v>
      </c>
    </row>
    <row r="97" spans="2:16" ht="15.75" x14ac:dyDescent="0.25">
      <c r="B97" s="14" t="s">
        <v>141</v>
      </c>
      <c r="C97" s="29">
        <v>171029</v>
      </c>
      <c r="D97" s="29">
        <v>19507</v>
      </c>
      <c r="E97" s="29">
        <v>18886</v>
      </c>
      <c r="F97" s="29">
        <v>0</v>
      </c>
      <c r="G97" s="29">
        <v>0</v>
      </c>
      <c r="H97" s="29">
        <v>67688</v>
      </c>
      <c r="I97" s="29">
        <v>3181</v>
      </c>
      <c r="J97" s="29">
        <v>644</v>
      </c>
      <c r="K97" s="29">
        <v>19224</v>
      </c>
      <c r="L97" s="29">
        <v>12616</v>
      </c>
      <c r="M97" s="29">
        <f>4869+5000</f>
        <v>9869</v>
      </c>
      <c r="N97" s="29">
        <v>19414</v>
      </c>
      <c r="P97" s="34">
        <f t="shared" si="1"/>
        <v>0</v>
      </c>
    </row>
    <row r="98" spans="2:16" ht="15.75" x14ac:dyDescent="0.25">
      <c r="B98" s="14" t="s">
        <v>142</v>
      </c>
      <c r="C98" s="29">
        <v>42588</v>
      </c>
      <c r="D98" s="29">
        <v>2468</v>
      </c>
      <c r="E98" s="29">
        <v>19916</v>
      </c>
      <c r="F98" s="29">
        <v>0</v>
      </c>
      <c r="G98" s="29">
        <v>0</v>
      </c>
      <c r="H98" s="29">
        <v>3302</v>
      </c>
      <c r="I98" s="29">
        <v>805</v>
      </c>
      <c r="J98" s="29">
        <v>930</v>
      </c>
      <c r="K98" s="29">
        <v>5654</v>
      </c>
      <c r="L98" s="29">
        <v>3884</v>
      </c>
      <c r="M98" s="29">
        <v>2867</v>
      </c>
      <c r="N98" s="29">
        <v>2762</v>
      </c>
      <c r="P98" s="34">
        <f t="shared" si="1"/>
        <v>0</v>
      </c>
    </row>
    <row r="99" spans="2:16" ht="15.75" x14ac:dyDescent="0.25">
      <c r="B99" s="14" t="s">
        <v>143</v>
      </c>
      <c r="C99" s="29">
        <v>49921</v>
      </c>
      <c r="D99" s="29">
        <v>5501</v>
      </c>
      <c r="E99" s="29">
        <v>24045</v>
      </c>
      <c r="F99" s="29">
        <v>0</v>
      </c>
      <c r="G99" s="29">
        <v>0</v>
      </c>
      <c r="H99" s="29">
        <v>4953</v>
      </c>
      <c r="I99" s="29">
        <v>402</v>
      </c>
      <c r="J99" s="29">
        <v>572</v>
      </c>
      <c r="K99" s="29">
        <v>4900</v>
      </c>
      <c r="L99" s="29">
        <v>3659</v>
      </c>
      <c r="M99" s="29">
        <v>3087</v>
      </c>
      <c r="N99" s="29">
        <v>2802</v>
      </c>
      <c r="P99" s="34">
        <f t="shared" si="1"/>
        <v>0</v>
      </c>
    </row>
    <row r="100" spans="2:16" ht="15.75" x14ac:dyDescent="0.25">
      <c r="B100" s="14" t="s">
        <v>144</v>
      </c>
      <c r="C100" s="29">
        <v>210997</v>
      </c>
      <c r="D100" s="29">
        <v>54951</v>
      </c>
      <c r="E100" s="29">
        <v>16052</v>
      </c>
      <c r="F100" s="29">
        <v>0</v>
      </c>
      <c r="G100" s="29">
        <v>639</v>
      </c>
      <c r="H100" s="29">
        <v>1651</v>
      </c>
      <c r="I100" s="29">
        <v>5035</v>
      </c>
      <c r="J100" s="29">
        <v>5581</v>
      </c>
      <c r="K100" s="29">
        <v>36939</v>
      </c>
      <c r="L100" s="29">
        <v>28292</v>
      </c>
      <c r="M100" s="29">
        <v>15046</v>
      </c>
      <c r="N100" s="29">
        <v>46811</v>
      </c>
      <c r="P100" s="34">
        <f t="shared" si="1"/>
        <v>0</v>
      </c>
    </row>
    <row r="101" spans="2:16" ht="15.75" x14ac:dyDescent="0.25">
      <c r="B101" s="14" t="s">
        <v>145</v>
      </c>
      <c r="C101" s="29">
        <v>144347</v>
      </c>
      <c r="D101" s="29">
        <v>31500</v>
      </c>
      <c r="E101" s="29">
        <v>35366</v>
      </c>
      <c r="F101" s="29">
        <v>0</v>
      </c>
      <c r="G101" s="29">
        <v>0</v>
      </c>
      <c r="H101" s="29">
        <v>18160</v>
      </c>
      <c r="I101" s="29">
        <v>1844</v>
      </c>
      <c r="J101" s="29">
        <v>1002</v>
      </c>
      <c r="K101" s="29">
        <v>18093</v>
      </c>
      <c r="L101" s="29">
        <v>18557</v>
      </c>
      <c r="M101" s="29">
        <v>10415</v>
      </c>
      <c r="N101" s="29">
        <v>9410</v>
      </c>
      <c r="P101" s="34">
        <f t="shared" si="1"/>
        <v>0</v>
      </c>
    </row>
    <row r="102" spans="2:16" ht="15.75" x14ac:dyDescent="0.25">
      <c r="B102" s="14" t="s">
        <v>146</v>
      </c>
      <c r="C102" s="29">
        <v>561974</v>
      </c>
      <c r="D102" s="29">
        <v>18337</v>
      </c>
      <c r="E102" s="29">
        <v>38000</v>
      </c>
      <c r="F102" s="29">
        <v>0</v>
      </c>
      <c r="G102" s="29">
        <v>62206</v>
      </c>
      <c r="H102" s="29">
        <v>249289</v>
      </c>
      <c r="I102" s="29">
        <v>39791</v>
      </c>
      <c r="J102" s="29">
        <v>6798</v>
      </c>
      <c r="K102" s="29">
        <v>46739</v>
      </c>
      <c r="L102" s="29">
        <v>62163</v>
      </c>
      <c r="M102" s="29">
        <v>17903</v>
      </c>
      <c r="N102" s="29">
        <v>20748</v>
      </c>
      <c r="P102" s="34">
        <f t="shared" si="1"/>
        <v>0</v>
      </c>
    </row>
    <row r="103" spans="2:16" ht="15.75" x14ac:dyDescent="0.25">
      <c r="B103" s="14" t="s">
        <v>147</v>
      </c>
      <c r="C103" s="29">
        <v>94834</v>
      </c>
      <c r="D103" s="29">
        <v>44595</v>
      </c>
      <c r="E103" s="29">
        <v>17575</v>
      </c>
      <c r="F103" s="29">
        <v>0</v>
      </c>
      <c r="G103" s="29">
        <v>183</v>
      </c>
      <c r="H103" s="29">
        <v>1651</v>
      </c>
      <c r="I103" s="29">
        <v>792</v>
      </c>
      <c r="J103" s="29">
        <v>1216</v>
      </c>
      <c r="K103" s="29">
        <v>10931</v>
      </c>
      <c r="L103" s="29">
        <v>8386</v>
      </c>
      <c r="M103" s="29">
        <v>4347</v>
      </c>
      <c r="N103" s="29">
        <v>5158</v>
      </c>
      <c r="P103" s="34">
        <f t="shared" si="1"/>
        <v>0</v>
      </c>
    </row>
    <row r="104" spans="2:16" ht="15.75" x14ac:dyDescent="0.25">
      <c r="B104" s="14" t="s">
        <v>148</v>
      </c>
      <c r="C104" s="29">
        <v>143748</v>
      </c>
      <c r="D104" s="29">
        <v>51628</v>
      </c>
      <c r="E104" s="29">
        <v>31917</v>
      </c>
      <c r="F104" s="29">
        <v>0</v>
      </c>
      <c r="G104" s="29">
        <v>0</v>
      </c>
      <c r="H104" s="29">
        <v>1651</v>
      </c>
      <c r="I104" s="29">
        <v>1492</v>
      </c>
      <c r="J104" s="29">
        <v>2862</v>
      </c>
      <c r="K104" s="29">
        <v>19600</v>
      </c>
      <c r="L104" s="29">
        <v>12301</v>
      </c>
      <c r="M104" s="29">
        <v>10469</v>
      </c>
      <c r="N104" s="29">
        <v>11828</v>
      </c>
      <c r="P104" s="34">
        <f t="shared" si="1"/>
        <v>0</v>
      </c>
    </row>
    <row r="105" spans="2:16" ht="15.75" x14ac:dyDescent="0.25">
      <c r="B105" s="14" t="s">
        <v>149</v>
      </c>
      <c r="C105" s="29">
        <v>82933</v>
      </c>
      <c r="D105" s="29">
        <v>20423</v>
      </c>
      <c r="E105" s="29">
        <v>20541</v>
      </c>
      <c r="F105" s="29">
        <v>0</v>
      </c>
      <c r="G105" s="29">
        <v>0</v>
      </c>
      <c r="H105" s="29">
        <v>23113</v>
      </c>
      <c r="I105" s="29">
        <v>563</v>
      </c>
      <c r="J105" s="29">
        <v>429</v>
      </c>
      <c r="K105" s="29">
        <v>5654</v>
      </c>
      <c r="L105" s="29">
        <v>5859</v>
      </c>
      <c r="M105" s="29">
        <v>2867</v>
      </c>
      <c r="N105" s="29">
        <v>3484</v>
      </c>
      <c r="P105" s="34">
        <f t="shared" si="1"/>
        <v>0</v>
      </c>
    </row>
    <row r="106" spans="2:16" ht="15.75" x14ac:dyDescent="0.25">
      <c r="B106" s="14" t="s">
        <v>150</v>
      </c>
      <c r="C106" s="29">
        <v>289363</v>
      </c>
      <c r="D106" s="29">
        <v>77950</v>
      </c>
      <c r="E106" s="29">
        <v>18285</v>
      </c>
      <c r="F106" s="29">
        <v>0</v>
      </c>
      <c r="G106" s="29">
        <v>0</v>
      </c>
      <c r="H106" s="29">
        <v>54480</v>
      </c>
      <c r="I106" s="29">
        <v>6463</v>
      </c>
      <c r="J106" s="29">
        <v>13023</v>
      </c>
      <c r="K106" s="29">
        <v>38070</v>
      </c>
      <c r="L106" s="29">
        <v>29870</v>
      </c>
      <c r="M106" s="29">
        <v>19184</v>
      </c>
      <c r="N106" s="29">
        <v>32038</v>
      </c>
      <c r="P106" s="34">
        <f t="shared" si="1"/>
        <v>0</v>
      </c>
    </row>
    <row r="107" spans="2:16" ht="15.75" x14ac:dyDescent="0.25">
      <c r="B107" s="14" t="s">
        <v>151</v>
      </c>
      <c r="C107" s="29">
        <v>20427</v>
      </c>
      <c r="D107" s="29">
        <v>3571</v>
      </c>
      <c r="E107" s="29">
        <v>11110</v>
      </c>
      <c r="F107" s="29">
        <v>0</v>
      </c>
      <c r="G107" s="29">
        <v>0</v>
      </c>
      <c r="H107" s="29">
        <v>1651</v>
      </c>
      <c r="I107" s="29">
        <v>80</v>
      </c>
      <c r="J107" s="29">
        <v>72</v>
      </c>
      <c r="K107" s="29">
        <v>1131</v>
      </c>
      <c r="L107" s="29">
        <v>1077</v>
      </c>
      <c r="M107" s="29">
        <v>599</v>
      </c>
      <c r="N107" s="29">
        <v>1136</v>
      </c>
      <c r="P107" s="34">
        <f t="shared" si="1"/>
        <v>0</v>
      </c>
    </row>
    <row r="108" spans="2:16" ht="15.75" x14ac:dyDescent="0.25">
      <c r="B108" s="14" t="s">
        <v>152</v>
      </c>
      <c r="C108" s="29">
        <v>175635</v>
      </c>
      <c r="D108" s="29">
        <v>4395</v>
      </c>
      <c r="E108" s="29">
        <v>17024</v>
      </c>
      <c r="F108" s="29">
        <v>0</v>
      </c>
      <c r="G108" s="29">
        <v>13</v>
      </c>
      <c r="H108" s="29">
        <v>97404</v>
      </c>
      <c r="I108" s="29">
        <v>5784</v>
      </c>
      <c r="J108" s="29">
        <v>5653</v>
      </c>
      <c r="K108" s="29">
        <v>19224</v>
      </c>
      <c r="L108" s="29">
        <v>8890</v>
      </c>
      <c r="M108" s="29">
        <v>8606</v>
      </c>
      <c r="N108" s="29">
        <v>8642</v>
      </c>
      <c r="P108" s="34">
        <f t="shared" si="1"/>
        <v>0</v>
      </c>
    </row>
    <row r="109" spans="2:16" ht="15.75" x14ac:dyDescent="0.25">
      <c r="B109" s="14" t="s">
        <v>153</v>
      </c>
      <c r="C109" s="29">
        <v>110001</v>
      </c>
      <c r="D109" s="29">
        <v>53703</v>
      </c>
      <c r="E109" s="29">
        <v>20771</v>
      </c>
      <c r="F109" s="29">
        <v>0</v>
      </c>
      <c r="G109" s="29">
        <v>0</v>
      </c>
      <c r="H109" s="29">
        <v>1651</v>
      </c>
      <c r="I109" s="29">
        <v>483</v>
      </c>
      <c r="J109" s="29">
        <v>215</v>
      </c>
      <c r="K109" s="29">
        <v>9423</v>
      </c>
      <c r="L109" s="29">
        <v>11239</v>
      </c>
      <c r="M109" s="29">
        <v>5060</v>
      </c>
      <c r="N109" s="29">
        <v>7456</v>
      </c>
      <c r="P109" s="34">
        <f t="shared" si="1"/>
        <v>0</v>
      </c>
    </row>
    <row r="110" spans="2:16" x14ac:dyDescent="0.25">
      <c r="B110" s="48" t="s">
        <v>154</v>
      </c>
      <c r="C110" s="29">
        <v>646977</v>
      </c>
      <c r="D110" s="29">
        <v>38043</v>
      </c>
      <c r="E110" s="29">
        <v>3937</v>
      </c>
      <c r="F110" s="29">
        <v>122</v>
      </c>
      <c r="G110" s="29">
        <v>0</v>
      </c>
      <c r="H110" s="29">
        <v>567915</v>
      </c>
      <c r="I110" s="29">
        <v>7247</v>
      </c>
      <c r="J110" s="29">
        <v>3148</v>
      </c>
      <c r="K110" s="29">
        <v>7916</v>
      </c>
      <c r="L110" s="29">
        <v>8764</v>
      </c>
      <c r="M110" s="29">
        <v>4483</v>
      </c>
      <c r="N110" s="29">
        <v>5402</v>
      </c>
      <c r="P110" s="34">
        <f t="shared" si="1"/>
        <v>0</v>
      </c>
    </row>
    <row r="111" spans="2:16" ht="15.75" x14ac:dyDescent="0.25">
      <c r="B111" s="14" t="s">
        <v>155</v>
      </c>
      <c r="C111" s="29">
        <v>48620</v>
      </c>
      <c r="D111" s="29">
        <v>6162</v>
      </c>
      <c r="E111" s="29">
        <v>20867</v>
      </c>
      <c r="F111" s="29">
        <v>0</v>
      </c>
      <c r="G111" s="29">
        <v>0</v>
      </c>
      <c r="H111" s="29">
        <v>1651</v>
      </c>
      <c r="I111" s="29">
        <v>388</v>
      </c>
      <c r="J111" s="29">
        <v>787</v>
      </c>
      <c r="K111" s="29">
        <v>6031</v>
      </c>
      <c r="L111" s="29">
        <v>6379</v>
      </c>
      <c r="M111" s="29">
        <v>3108</v>
      </c>
      <c r="N111" s="29">
        <v>3247</v>
      </c>
      <c r="P111" s="34">
        <f t="shared" si="1"/>
        <v>0</v>
      </c>
    </row>
    <row r="112" spans="2:16" ht="15.75" x14ac:dyDescent="0.25">
      <c r="B112" s="14" t="s">
        <v>156</v>
      </c>
      <c r="C112" s="29">
        <v>79273</v>
      </c>
      <c r="D112" s="29">
        <v>32826</v>
      </c>
      <c r="E112" s="29">
        <v>20862</v>
      </c>
      <c r="F112" s="29">
        <v>0</v>
      </c>
      <c r="G112" s="29">
        <v>0</v>
      </c>
      <c r="H112" s="29">
        <v>1651</v>
      </c>
      <c r="I112" s="29">
        <v>402</v>
      </c>
      <c r="J112" s="29">
        <v>1932</v>
      </c>
      <c r="K112" s="29">
        <v>6408</v>
      </c>
      <c r="L112" s="29">
        <v>8809</v>
      </c>
      <c r="M112" s="29">
        <v>2751</v>
      </c>
      <c r="N112" s="29">
        <v>3632</v>
      </c>
      <c r="P112" s="34">
        <f t="shared" si="1"/>
        <v>0</v>
      </c>
    </row>
    <row r="113" spans="2:16" ht="15.75" x14ac:dyDescent="0.25">
      <c r="B113" s="14" t="s">
        <v>157</v>
      </c>
      <c r="C113" s="29">
        <v>107101</v>
      </c>
      <c r="D113" s="29">
        <v>41901</v>
      </c>
      <c r="E113" s="29">
        <v>22197</v>
      </c>
      <c r="F113" s="29">
        <v>0</v>
      </c>
      <c r="G113" s="29">
        <v>0</v>
      </c>
      <c r="H113" s="29">
        <v>6604</v>
      </c>
      <c r="I113" s="29">
        <v>1147</v>
      </c>
      <c r="J113" s="29">
        <v>3291</v>
      </c>
      <c r="K113" s="29">
        <v>12439</v>
      </c>
      <c r="L113" s="29">
        <v>8512</v>
      </c>
      <c r="M113" s="29">
        <v>5281</v>
      </c>
      <c r="N113" s="29">
        <v>5729</v>
      </c>
      <c r="P113" s="34">
        <f t="shared" si="1"/>
        <v>0</v>
      </c>
    </row>
    <row r="114" spans="2:16" ht="15.75" x14ac:dyDescent="0.25">
      <c r="B114" s="14" t="s">
        <v>158</v>
      </c>
      <c r="C114" s="29">
        <v>34999</v>
      </c>
      <c r="D114" s="29">
        <v>8833</v>
      </c>
      <c r="E114" s="29">
        <v>11221</v>
      </c>
      <c r="F114" s="29">
        <v>0</v>
      </c>
      <c r="G114" s="29">
        <v>0</v>
      </c>
      <c r="H114" s="29">
        <v>1651</v>
      </c>
      <c r="I114" s="29">
        <v>241</v>
      </c>
      <c r="J114" s="29">
        <v>501</v>
      </c>
      <c r="K114" s="29">
        <v>3769</v>
      </c>
      <c r="L114" s="29">
        <v>3315</v>
      </c>
      <c r="M114" s="29">
        <v>2509</v>
      </c>
      <c r="N114" s="29">
        <v>2959</v>
      </c>
      <c r="P114" s="34">
        <f t="shared" si="1"/>
        <v>0</v>
      </c>
    </row>
    <row r="115" spans="2:16" ht="15.75" x14ac:dyDescent="0.25">
      <c r="B115" s="14" t="s">
        <v>159</v>
      </c>
      <c r="C115" s="29">
        <v>77689</v>
      </c>
      <c r="D115" s="29">
        <v>25309</v>
      </c>
      <c r="E115" s="29">
        <v>15151</v>
      </c>
      <c r="F115" s="29">
        <v>6</v>
      </c>
      <c r="G115" s="29">
        <v>1553</v>
      </c>
      <c r="H115" s="29">
        <v>3302</v>
      </c>
      <c r="I115" s="29">
        <v>1077</v>
      </c>
      <c r="J115" s="29">
        <v>1073</v>
      </c>
      <c r="K115" s="29">
        <v>9800</v>
      </c>
      <c r="L115" s="29">
        <v>9382</v>
      </c>
      <c r="M115" s="29">
        <v>4965</v>
      </c>
      <c r="N115" s="29">
        <v>6071</v>
      </c>
      <c r="P115" s="34">
        <f t="shared" si="1"/>
        <v>0</v>
      </c>
    </row>
    <row r="116" spans="2:16" ht="15.75" x14ac:dyDescent="0.25">
      <c r="B116" s="14" t="s">
        <v>160</v>
      </c>
      <c r="C116" s="29">
        <v>90683</v>
      </c>
      <c r="D116" s="29">
        <v>14144</v>
      </c>
      <c r="E116" s="29">
        <v>21425</v>
      </c>
      <c r="F116" s="29">
        <v>0</v>
      </c>
      <c r="G116" s="29">
        <v>0</v>
      </c>
      <c r="H116" s="29">
        <v>18160</v>
      </c>
      <c r="I116" s="29">
        <v>1080</v>
      </c>
      <c r="J116" s="29">
        <v>1145</v>
      </c>
      <c r="K116" s="29">
        <v>12816</v>
      </c>
      <c r="L116" s="29">
        <v>8369</v>
      </c>
      <c r="M116" s="29">
        <v>5197</v>
      </c>
      <c r="N116" s="29">
        <f>8342+5</f>
        <v>8347</v>
      </c>
      <c r="P116" s="95">
        <f t="shared" si="1"/>
        <v>0</v>
      </c>
    </row>
    <row r="117" spans="2:16" ht="15.75" x14ac:dyDescent="0.25">
      <c r="B117" s="14" t="s">
        <v>161</v>
      </c>
      <c r="C117" s="29">
        <v>130615</v>
      </c>
      <c r="D117" s="29">
        <v>51854</v>
      </c>
      <c r="E117" s="29">
        <v>13554</v>
      </c>
      <c r="F117" s="29">
        <v>0</v>
      </c>
      <c r="G117" s="29">
        <v>0</v>
      </c>
      <c r="H117" s="29">
        <v>19811</v>
      </c>
      <c r="I117" s="29">
        <v>1690</v>
      </c>
      <c r="J117" s="29">
        <v>4651</v>
      </c>
      <c r="K117" s="29">
        <v>10931</v>
      </c>
      <c r="L117" s="29">
        <v>16412</v>
      </c>
      <c r="M117" s="29">
        <v>5638</v>
      </c>
      <c r="N117" s="29">
        <v>6074</v>
      </c>
      <c r="P117" s="34">
        <f t="shared" si="1"/>
        <v>0</v>
      </c>
    </row>
    <row r="118" spans="2:16" ht="15.75" x14ac:dyDescent="0.25">
      <c r="B118" s="14" t="s">
        <v>162</v>
      </c>
      <c r="C118" s="29">
        <v>31159</v>
      </c>
      <c r="D118" s="29">
        <v>11205</v>
      </c>
      <c r="E118" s="29">
        <v>5409</v>
      </c>
      <c r="F118" s="29">
        <v>0</v>
      </c>
      <c r="G118" s="29">
        <v>0</v>
      </c>
      <c r="H118" s="29">
        <v>1651</v>
      </c>
      <c r="I118" s="29">
        <v>241</v>
      </c>
      <c r="J118" s="29">
        <v>215</v>
      </c>
      <c r="K118" s="29">
        <v>4146</v>
      </c>
      <c r="L118" s="29">
        <v>4107</v>
      </c>
      <c r="M118" s="29">
        <v>2079</v>
      </c>
      <c r="N118" s="29">
        <v>2106</v>
      </c>
      <c r="P118" s="34">
        <f t="shared" si="1"/>
        <v>0</v>
      </c>
    </row>
    <row r="119" spans="2:16" ht="15.75" x14ac:dyDescent="0.25">
      <c r="B119" s="14" t="s">
        <v>163</v>
      </c>
      <c r="C119" s="29">
        <v>47733</v>
      </c>
      <c r="D119" s="29">
        <v>11587</v>
      </c>
      <c r="E119" s="29">
        <v>13395</v>
      </c>
      <c r="F119" s="29">
        <v>0</v>
      </c>
      <c r="G119" s="29">
        <v>0</v>
      </c>
      <c r="H119" s="29">
        <v>1651</v>
      </c>
      <c r="I119" s="29">
        <v>542</v>
      </c>
      <c r="J119" s="29">
        <v>859</v>
      </c>
      <c r="K119" s="29">
        <v>6785</v>
      </c>
      <c r="L119" s="29">
        <v>5141</v>
      </c>
      <c r="M119" s="29">
        <v>3832</v>
      </c>
      <c r="N119" s="29">
        <v>3941</v>
      </c>
      <c r="P119" s="34">
        <f t="shared" si="1"/>
        <v>0</v>
      </c>
    </row>
    <row r="120" spans="2:16" ht="15.75" x14ac:dyDescent="0.25">
      <c r="B120" s="14" t="s">
        <v>164</v>
      </c>
      <c r="C120" s="29">
        <v>67927</v>
      </c>
      <c r="D120" s="29">
        <v>14428</v>
      </c>
      <c r="E120" s="29">
        <v>10259</v>
      </c>
      <c r="F120" s="29">
        <v>0</v>
      </c>
      <c r="G120" s="29">
        <v>0</v>
      </c>
      <c r="H120" s="29">
        <v>13207</v>
      </c>
      <c r="I120" s="29">
        <v>1127</v>
      </c>
      <c r="J120" s="29">
        <v>5724</v>
      </c>
      <c r="K120" s="29">
        <v>9046</v>
      </c>
      <c r="L120" s="29">
        <v>6672</v>
      </c>
      <c r="M120" s="29">
        <v>3864</v>
      </c>
      <c r="N120" s="29">
        <v>3600</v>
      </c>
      <c r="P120" s="34">
        <f t="shared" si="1"/>
        <v>0</v>
      </c>
    </row>
    <row r="121" spans="2:16" ht="15.75" x14ac:dyDescent="0.25">
      <c r="B121" s="15" t="s">
        <v>165</v>
      </c>
      <c r="C121" s="29">
        <v>54651</v>
      </c>
      <c r="D121" s="29">
        <v>28963</v>
      </c>
      <c r="E121" s="29">
        <v>9680</v>
      </c>
      <c r="F121" s="29">
        <v>0</v>
      </c>
      <c r="G121" s="29">
        <v>0</v>
      </c>
      <c r="H121" s="29">
        <v>1651</v>
      </c>
      <c r="I121" s="29">
        <v>322</v>
      </c>
      <c r="J121" s="29">
        <v>215</v>
      </c>
      <c r="K121" s="29">
        <v>4900</v>
      </c>
      <c r="L121" s="29">
        <v>4287</v>
      </c>
      <c r="M121" s="29">
        <v>2531</v>
      </c>
      <c r="N121" s="29">
        <v>2102</v>
      </c>
      <c r="P121" s="34">
        <f t="shared" si="1"/>
        <v>0</v>
      </c>
    </row>
    <row r="122" spans="2:16" ht="15.75" x14ac:dyDescent="0.25">
      <c r="B122" s="14" t="s">
        <v>166</v>
      </c>
      <c r="C122" s="29">
        <v>223498</v>
      </c>
      <c r="D122" s="29">
        <v>31791</v>
      </c>
      <c r="E122" s="29">
        <v>3307</v>
      </c>
      <c r="F122" s="29">
        <v>93</v>
      </c>
      <c r="G122" s="29">
        <v>91</v>
      </c>
      <c r="H122" s="29">
        <v>36320</v>
      </c>
      <c r="I122" s="29">
        <v>7201</v>
      </c>
      <c r="J122" s="29">
        <v>6869</v>
      </c>
      <c r="K122" s="29">
        <v>39201</v>
      </c>
      <c r="L122" s="29">
        <v>50271</v>
      </c>
      <c r="M122" s="29">
        <v>16535</v>
      </c>
      <c r="N122" s="29">
        <v>31819</v>
      </c>
      <c r="P122" s="34">
        <f t="shared" si="1"/>
        <v>0</v>
      </c>
    </row>
    <row r="123" spans="2:16" ht="15.75" x14ac:dyDescent="0.25">
      <c r="B123" s="14" t="s">
        <v>167</v>
      </c>
      <c r="C123" s="29">
        <v>198348</v>
      </c>
      <c r="D123" s="29">
        <v>85309</v>
      </c>
      <c r="E123" s="29">
        <v>4244</v>
      </c>
      <c r="F123" s="29">
        <v>125</v>
      </c>
      <c r="G123" s="29">
        <v>966</v>
      </c>
      <c r="H123" s="29">
        <v>37971</v>
      </c>
      <c r="I123" s="29">
        <v>9374</v>
      </c>
      <c r="J123" s="29">
        <v>4508</v>
      </c>
      <c r="K123" s="29">
        <v>17716</v>
      </c>
      <c r="L123" s="29">
        <v>17808</v>
      </c>
      <c r="M123" s="29">
        <v>7821</v>
      </c>
      <c r="N123" s="29">
        <v>12506</v>
      </c>
      <c r="P123" s="34">
        <f t="shared" si="1"/>
        <v>0</v>
      </c>
    </row>
    <row r="124" spans="2:16" ht="15.75" x14ac:dyDescent="0.25">
      <c r="B124" s="14" t="s">
        <v>168</v>
      </c>
      <c r="C124" s="29">
        <v>44019</v>
      </c>
      <c r="D124" s="29">
        <v>190</v>
      </c>
      <c r="E124" s="29">
        <v>8642</v>
      </c>
      <c r="F124" s="29">
        <v>0</v>
      </c>
      <c r="G124" s="29">
        <v>0</v>
      </c>
      <c r="H124" s="29">
        <v>1651</v>
      </c>
      <c r="I124" s="29">
        <v>1931</v>
      </c>
      <c r="J124" s="29">
        <v>1002</v>
      </c>
      <c r="K124" s="29">
        <v>10177</v>
      </c>
      <c r="L124" s="29">
        <v>4406</v>
      </c>
      <c r="M124" s="29">
        <v>6401</v>
      </c>
      <c r="N124" s="29">
        <v>9619</v>
      </c>
      <c r="P124" s="34">
        <f t="shared" si="1"/>
        <v>0</v>
      </c>
    </row>
    <row r="125" spans="2:16" ht="15.75" x14ac:dyDescent="0.25">
      <c r="B125" s="14" t="s">
        <v>169</v>
      </c>
      <c r="C125" s="29">
        <v>37245</v>
      </c>
      <c r="D125" s="29">
        <v>2270</v>
      </c>
      <c r="E125" s="29">
        <v>17374</v>
      </c>
      <c r="F125" s="29">
        <v>0</v>
      </c>
      <c r="G125" s="29">
        <v>0</v>
      </c>
      <c r="H125" s="29">
        <v>6604</v>
      </c>
      <c r="I125" s="29">
        <v>322</v>
      </c>
      <c r="J125" s="29">
        <v>787</v>
      </c>
      <c r="K125" s="29">
        <v>3015</v>
      </c>
      <c r="L125" s="29">
        <v>2258</v>
      </c>
      <c r="M125" s="29">
        <v>2027</v>
      </c>
      <c r="N125" s="29">
        <v>2588</v>
      </c>
      <c r="P125" s="34">
        <f t="shared" si="1"/>
        <v>0</v>
      </c>
    </row>
    <row r="126" spans="2:16" ht="15.75" x14ac:dyDescent="0.25">
      <c r="B126" s="46" t="s">
        <v>170</v>
      </c>
      <c r="C126" s="29">
        <v>300339</v>
      </c>
      <c r="D126" s="29">
        <v>47043</v>
      </c>
      <c r="E126" s="29">
        <v>40552</v>
      </c>
      <c r="F126" s="29">
        <v>0</v>
      </c>
      <c r="G126" s="29">
        <v>9826</v>
      </c>
      <c r="H126" s="29">
        <v>54480</v>
      </c>
      <c r="I126" s="29">
        <v>7964</v>
      </c>
      <c r="J126" s="29">
        <v>11949</v>
      </c>
      <c r="K126" s="29">
        <v>47116</v>
      </c>
      <c r="L126" s="29">
        <v>42547</v>
      </c>
      <c r="M126" s="29">
        <v>20423</v>
      </c>
      <c r="N126" s="29">
        <v>18439</v>
      </c>
      <c r="P126" s="34">
        <f t="shared" si="1"/>
        <v>0</v>
      </c>
    </row>
    <row r="127" spans="2:16" ht="15.75" x14ac:dyDescent="0.25">
      <c r="B127" s="14" t="s">
        <v>171</v>
      </c>
      <c r="C127" s="29">
        <v>31981</v>
      </c>
      <c r="D127" s="29">
        <v>4494</v>
      </c>
      <c r="E127" s="29">
        <v>15754</v>
      </c>
      <c r="F127" s="29">
        <v>0</v>
      </c>
      <c r="G127" s="29">
        <v>0</v>
      </c>
      <c r="H127" s="29">
        <v>1651</v>
      </c>
      <c r="I127" s="29">
        <v>161</v>
      </c>
      <c r="J127" s="29">
        <v>215</v>
      </c>
      <c r="K127" s="29">
        <v>3015</v>
      </c>
      <c r="L127" s="29">
        <v>2389</v>
      </c>
      <c r="M127" s="29">
        <v>2121</v>
      </c>
      <c r="N127" s="29">
        <f>2180+1</f>
        <v>2181</v>
      </c>
      <c r="P127" s="95">
        <f t="shared" si="1"/>
        <v>0</v>
      </c>
    </row>
    <row r="128" spans="2:16" ht="15.75" x14ac:dyDescent="0.25">
      <c r="B128" s="15" t="s">
        <v>172</v>
      </c>
      <c r="C128" s="29">
        <v>8642</v>
      </c>
      <c r="D128" s="29">
        <v>273</v>
      </c>
      <c r="E128" s="29">
        <v>5415</v>
      </c>
      <c r="F128" s="29">
        <v>0</v>
      </c>
      <c r="G128" s="29">
        <v>0</v>
      </c>
      <c r="H128" s="29">
        <v>1651</v>
      </c>
      <c r="I128" s="29">
        <v>24</v>
      </c>
      <c r="J128" s="29">
        <v>0</v>
      </c>
      <c r="K128" s="29">
        <v>377</v>
      </c>
      <c r="L128" s="29">
        <v>258</v>
      </c>
      <c r="M128" s="29">
        <v>189</v>
      </c>
      <c r="N128" s="29">
        <v>455</v>
      </c>
      <c r="P128" s="34">
        <f t="shared" si="1"/>
        <v>0</v>
      </c>
    </row>
    <row r="129" spans="2:16" ht="15.75" x14ac:dyDescent="0.25">
      <c r="B129" s="15" t="s">
        <v>173</v>
      </c>
      <c r="C129" s="29">
        <v>88163</v>
      </c>
      <c r="D129" s="29">
        <v>39813</v>
      </c>
      <c r="E129" s="29">
        <v>17943</v>
      </c>
      <c r="F129" s="29">
        <v>0</v>
      </c>
      <c r="G129" s="29">
        <v>1749</v>
      </c>
      <c r="H129" s="29">
        <v>9906</v>
      </c>
      <c r="I129" s="29">
        <v>1442</v>
      </c>
      <c r="J129" s="29">
        <v>572</v>
      </c>
      <c r="K129" s="29">
        <v>5277</v>
      </c>
      <c r="L129" s="29">
        <v>6425</v>
      </c>
      <c r="M129" s="29">
        <v>2330</v>
      </c>
      <c r="N129" s="29">
        <v>2706</v>
      </c>
      <c r="P129" s="34">
        <f t="shared" si="1"/>
        <v>0</v>
      </c>
    </row>
    <row r="130" spans="2:16" ht="15.75" x14ac:dyDescent="0.25">
      <c r="B130" s="15" t="s">
        <v>174</v>
      </c>
      <c r="C130" s="29">
        <v>139048</v>
      </c>
      <c r="D130" s="29">
        <v>39553</v>
      </c>
      <c r="E130" s="29">
        <v>42087</v>
      </c>
      <c r="F130" s="29">
        <v>0</v>
      </c>
      <c r="G130" s="29">
        <v>0</v>
      </c>
      <c r="H130" s="29">
        <v>4953</v>
      </c>
      <c r="I130" s="29">
        <v>1626</v>
      </c>
      <c r="J130" s="29">
        <v>2791</v>
      </c>
      <c r="K130" s="29">
        <v>18093</v>
      </c>
      <c r="L130" s="29">
        <v>11711</v>
      </c>
      <c r="M130" s="29">
        <v>8631</v>
      </c>
      <c r="N130" s="29">
        <v>9603</v>
      </c>
      <c r="P130" s="34">
        <f t="shared" si="1"/>
        <v>0</v>
      </c>
    </row>
    <row r="131" spans="2:16" ht="15.75" x14ac:dyDescent="0.25">
      <c r="B131" s="15" t="s">
        <v>175</v>
      </c>
      <c r="C131" s="29">
        <v>219054</v>
      </c>
      <c r="D131" s="29">
        <v>76443</v>
      </c>
      <c r="E131" s="29">
        <v>22202</v>
      </c>
      <c r="F131" s="29">
        <v>0</v>
      </c>
      <c r="G131" s="29">
        <v>326</v>
      </c>
      <c r="H131" s="29">
        <v>31367</v>
      </c>
      <c r="I131" s="29">
        <v>3014</v>
      </c>
      <c r="J131" s="29">
        <v>3864</v>
      </c>
      <c r="K131" s="29">
        <v>30155</v>
      </c>
      <c r="L131" s="29">
        <v>25561</v>
      </c>
      <c r="M131" s="29">
        <v>12868</v>
      </c>
      <c r="N131" s="29">
        <v>13254</v>
      </c>
      <c r="P131" s="34">
        <f t="shared" si="1"/>
        <v>0</v>
      </c>
    </row>
    <row r="132" spans="2:16" ht="15.75" x14ac:dyDescent="0.25">
      <c r="B132" s="15" t="s">
        <v>176</v>
      </c>
      <c r="C132" s="29">
        <v>123109</v>
      </c>
      <c r="D132" s="29">
        <v>24322</v>
      </c>
      <c r="E132" s="29">
        <v>31231</v>
      </c>
      <c r="F132" s="29">
        <v>0</v>
      </c>
      <c r="G132" s="29">
        <v>0</v>
      </c>
      <c r="H132" s="29">
        <v>14858</v>
      </c>
      <c r="I132" s="29">
        <v>1042</v>
      </c>
      <c r="J132" s="29">
        <v>1359</v>
      </c>
      <c r="K132" s="29">
        <v>15077</v>
      </c>
      <c r="L132" s="29">
        <v>16347</v>
      </c>
      <c r="M132" s="29">
        <v>8063</v>
      </c>
      <c r="N132" s="29">
        <v>10810</v>
      </c>
      <c r="P132" s="34">
        <f t="shared" si="1"/>
        <v>0</v>
      </c>
    </row>
    <row r="133" spans="2:16" ht="15.75" x14ac:dyDescent="0.25">
      <c r="B133" s="15" t="s">
        <v>177</v>
      </c>
      <c r="C133" s="29">
        <v>157833</v>
      </c>
      <c r="D133" s="29">
        <v>95474</v>
      </c>
      <c r="E133" s="29">
        <v>22502</v>
      </c>
      <c r="F133" s="29">
        <v>0</v>
      </c>
      <c r="G133" s="29">
        <v>561</v>
      </c>
      <c r="H133" s="29">
        <v>1651</v>
      </c>
      <c r="I133" s="29">
        <v>596</v>
      </c>
      <c r="J133" s="29">
        <v>930</v>
      </c>
      <c r="K133" s="29">
        <v>9046</v>
      </c>
      <c r="L133" s="29">
        <v>16579</v>
      </c>
      <c r="M133" s="29">
        <v>4819</v>
      </c>
      <c r="N133" s="29">
        <v>5675</v>
      </c>
      <c r="P133" s="34">
        <f t="shared" si="1"/>
        <v>0</v>
      </c>
    </row>
    <row r="134" spans="2:16" ht="15.75" x14ac:dyDescent="0.25">
      <c r="B134" s="15" t="s">
        <v>178</v>
      </c>
      <c r="C134" s="29">
        <v>270672</v>
      </c>
      <c r="D134" s="29">
        <v>15178</v>
      </c>
      <c r="E134" s="29">
        <v>5404</v>
      </c>
      <c r="F134" s="29">
        <v>18</v>
      </c>
      <c r="G134" s="29">
        <v>6290</v>
      </c>
      <c r="H134" s="29">
        <v>160139</v>
      </c>
      <c r="I134" s="29">
        <v>14846</v>
      </c>
      <c r="J134" s="29">
        <v>3935</v>
      </c>
      <c r="K134" s="29">
        <v>26008</v>
      </c>
      <c r="L134" s="29">
        <v>17766</v>
      </c>
      <c r="M134" s="29">
        <v>9867</v>
      </c>
      <c r="N134" s="29">
        <v>11221</v>
      </c>
      <c r="P134" s="34">
        <f t="shared" si="1"/>
        <v>0</v>
      </c>
    </row>
    <row r="135" spans="2:16" ht="15.75" x14ac:dyDescent="0.25">
      <c r="B135" s="15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P135" s="34"/>
    </row>
    <row r="136" spans="2:16" ht="15.75" x14ac:dyDescent="0.25">
      <c r="B136" s="15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P136" s="34"/>
    </row>
    <row r="137" spans="2:16" ht="15.75" x14ac:dyDescent="0.25">
      <c r="B137" s="15"/>
      <c r="C137" s="29">
        <f>SUM(C33:C135)-C32</f>
        <v>0</v>
      </c>
      <c r="D137" s="29">
        <f t="shared" ref="D137:N137" si="2">SUM(D33:D135)-D32</f>
        <v>0</v>
      </c>
      <c r="E137" s="29">
        <f t="shared" si="2"/>
        <v>0</v>
      </c>
      <c r="F137" s="29">
        <f t="shared" si="2"/>
        <v>0</v>
      </c>
      <c r="G137" s="29">
        <f t="shared" si="2"/>
        <v>0</v>
      </c>
      <c r="H137" s="29">
        <f t="shared" si="2"/>
        <v>0</v>
      </c>
      <c r="I137" s="29">
        <f t="shared" si="2"/>
        <v>0</v>
      </c>
      <c r="J137" s="29">
        <f>SUM(J33:J135)-J32</f>
        <v>0</v>
      </c>
      <c r="K137" s="29">
        <f t="shared" si="2"/>
        <v>0</v>
      </c>
      <c r="L137" s="29">
        <f t="shared" si="2"/>
        <v>0</v>
      </c>
      <c r="M137" s="29">
        <f t="shared" si="2"/>
        <v>0</v>
      </c>
      <c r="N137" s="29">
        <f t="shared" si="2"/>
        <v>0</v>
      </c>
      <c r="P137" s="34"/>
    </row>
    <row r="138" spans="2:16" ht="15.75" x14ac:dyDescent="0.25">
      <c r="B138" s="15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P138" s="34"/>
    </row>
  </sheetData>
  <pageMargins left="0.7" right="0.7" top="0.75" bottom="0.75" header="0.3" footer="0.3"/>
  <pageSetup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P140"/>
  <sheetViews>
    <sheetView showGridLines="0" workbookViewId="0">
      <pane xSplit="2" ySplit="10" topLeftCell="C120" activePane="bottomRight" state="frozen"/>
      <selection pane="topRight" activeCell="C1" sqref="C1"/>
      <selection pane="bottomLeft" activeCell="A11" sqref="A11"/>
      <selection pane="bottomRight" activeCell="C3" sqref="C3"/>
    </sheetView>
  </sheetViews>
  <sheetFormatPr baseColWidth="10" defaultRowHeight="15" x14ac:dyDescent="0.25"/>
  <cols>
    <col min="2" max="2" width="28.5703125" customWidth="1"/>
    <col min="3" max="14" width="20.7109375" customWidth="1"/>
  </cols>
  <sheetData>
    <row r="2" spans="2:16" x14ac:dyDescent="0.25">
      <c r="B2" s="37" t="s">
        <v>189</v>
      </c>
    </row>
    <row r="3" spans="2:16" x14ac:dyDescent="0.25">
      <c r="B3" s="37" t="s">
        <v>200</v>
      </c>
    </row>
    <row r="4" spans="2:16" x14ac:dyDescent="0.25">
      <c r="B4" s="37" t="s">
        <v>38</v>
      </c>
    </row>
    <row r="5" spans="2:16" x14ac:dyDescent="0.25">
      <c r="B5" s="37" t="s">
        <v>203</v>
      </c>
    </row>
    <row r="6" spans="2:16" x14ac:dyDescent="0.25">
      <c r="B6" s="37" t="s">
        <v>202</v>
      </c>
    </row>
    <row r="10" spans="2:16" s="20" customFormat="1" ht="45" x14ac:dyDescent="0.25">
      <c r="B10" s="38" t="s">
        <v>180</v>
      </c>
      <c r="C10" s="28" t="s">
        <v>47</v>
      </c>
      <c r="D10" s="28" t="s">
        <v>48</v>
      </c>
      <c r="E10" s="28" t="s">
        <v>49</v>
      </c>
      <c r="F10" s="28" t="s">
        <v>50</v>
      </c>
      <c r="G10" s="28" t="s">
        <v>51</v>
      </c>
      <c r="H10" s="28" t="s">
        <v>52</v>
      </c>
      <c r="I10" s="28" t="s">
        <v>53</v>
      </c>
      <c r="J10" s="28" t="s">
        <v>54</v>
      </c>
      <c r="K10" s="28" t="s">
        <v>55</v>
      </c>
      <c r="L10" s="28" t="s">
        <v>9</v>
      </c>
      <c r="M10" s="28" t="s">
        <v>10</v>
      </c>
      <c r="N10" s="28" t="s">
        <v>11</v>
      </c>
    </row>
    <row r="11" spans="2:16" ht="37.5" customHeight="1" x14ac:dyDescent="0.25">
      <c r="B11" s="21" t="s">
        <v>56</v>
      </c>
      <c r="C11" s="50">
        <v>6087518</v>
      </c>
      <c r="D11" s="50">
        <v>385343</v>
      </c>
      <c r="E11" s="50">
        <v>353643</v>
      </c>
      <c r="F11" s="50">
        <v>35979</v>
      </c>
      <c r="G11" s="50">
        <v>27812</v>
      </c>
      <c r="H11" s="50">
        <v>3160000</v>
      </c>
      <c r="I11" s="50">
        <v>150132</v>
      </c>
      <c r="J11" s="50">
        <v>74352</v>
      </c>
      <c r="K11" s="50">
        <v>769759</v>
      </c>
      <c r="L11" s="50">
        <v>529623</v>
      </c>
      <c r="M11" s="50">
        <v>237504</v>
      </c>
      <c r="N11" s="50">
        <v>363371</v>
      </c>
      <c r="O11" s="50"/>
      <c r="P11" s="50">
        <f>SUM(D11:N11)-C11</f>
        <v>0</v>
      </c>
    </row>
    <row r="12" spans="2:16" s="53" customFormat="1" ht="37.5" customHeight="1" x14ac:dyDescent="0.25">
      <c r="B12" s="58" t="s">
        <v>57</v>
      </c>
      <c r="C12" s="52">
        <v>3112006</v>
      </c>
      <c r="D12" s="52">
        <v>6928</v>
      </c>
      <c r="E12" s="52">
        <v>3979</v>
      </c>
      <c r="F12" s="52">
        <v>173</v>
      </c>
      <c r="G12" s="52">
        <v>2973</v>
      </c>
      <c r="H12" s="52">
        <v>2079912</v>
      </c>
      <c r="I12" s="52">
        <v>91328</v>
      </c>
      <c r="J12" s="52">
        <v>36314</v>
      </c>
      <c r="K12" s="52">
        <v>398813</v>
      </c>
      <c r="L12" s="52">
        <v>198664</v>
      </c>
      <c r="M12" s="52">
        <v>119395</v>
      </c>
      <c r="N12" s="52">
        <v>173527</v>
      </c>
      <c r="O12" s="52"/>
      <c r="P12" s="52">
        <f t="shared" ref="P12:P75" si="0">SUM(D12:N12)-C12</f>
        <v>0</v>
      </c>
    </row>
    <row r="13" spans="2:16" ht="15" customHeight="1" x14ac:dyDescent="0.25">
      <c r="B13" s="21" t="s">
        <v>58</v>
      </c>
      <c r="C13" s="50">
        <v>55802</v>
      </c>
      <c r="D13" s="50">
        <v>636</v>
      </c>
      <c r="E13" s="50">
        <v>215</v>
      </c>
      <c r="F13" s="50">
        <v>0</v>
      </c>
      <c r="G13" s="50">
        <v>0</v>
      </c>
      <c r="H13" s="50">
        <v>20540</v>
      </c>
      <c r="I13" s="50">
        <v>1841</v>
      </c>
      <c r="J13" s="50">
        <v>2290</v>
      </c>
      <c r="K13" s="50">
        <v>13009</v>
      </c>
      <c r="L13" s="50">
        <v>6852</v>
      </c>
      <c r="M13" s="50">
        <v>5262</v>
      </c>
      <c r="N13" s="50">
        <v>5157</v>
      </c>
      <c r="O13" s="50"/>
      <c r="P13" s="50">
        <f t="shared" si="0"/>
        <v>0</v>
      </c>
    </row>
    <row r="14" spans="2:16" ht="15.75" x14ac:dyDescent="0.25">
      <c r="B14" s="21" t="s">
        <v>59</v>
      </c>
      <c r="C14" s="50">
        <v>390556</v>
      </c>
      <c r="D14" s="50">
        <v>73</v>
      </c>
      <c r="E14" s="50">
        <v>7</v>
      </c>
      <c r="F14" s="50">
        <v>0</v>
      </c>
      <c r="G14" s="50">
        <v>0</v>
      </c>
      <c r="H14" s="50">
        <v>296092</v>
      </c>
      <c r="I14" s="50">
        <v>12673</v>
      </c>
      <c r="J14" s="50">
        <v>1822</v>
      </c>
      <c r="K14" s="50">
        <v>30329</v>
      </c>
      <c r="L14" s="50">
        <v>18518</v>
      </c>
      <c r="M14" s="50">
        <v>7786</v>
      </c>
      <c r="N14" s="50">
        <v>23256</v>
      </c>
      <c r="O14" s="50"/>
      <c r="P14" s="50">
        <f t="shared" si="0"/>
        <v>0</v>
      </c>
    </row>
    <row r="15" spans="2:16" ht="15.75" customHeight="1" x14ac:dyDescent="0.25">
      <c r="B15" s="21" t="s">
        <v>60</v>
      </c>
      <c r="C15" s="50">
        <v>139520</v>
      </c>
      <c r="D15" s="50">
        <v>240</v>
      </c>
      <c r="E15" s="50">
        <v>304</v>
      </c>
      <c r="F15" s="50">
        <v>0</v>
      </c>
      <c r="G15" s="50">
        <v>72</v>
      </c>
      <c r="H15" s="50">
        <v>116604</v>
      </c>
      <c r="I15" s="50">
        <v>2599</v>
      </c>
      <c r="J15" s="50">
        <v>1465</v>
      </c>
      <c r="K15" s="50">
        <v>8082</v>
      </c>
      <c r="L15" s="50">
        <v>3989</v>
      </c>
      <c r="M15" s="50">
        <v>3092</v>
      </c>
      <c r="N15" s="50">
        <v>3073</v>
      </c>
      <c r="O15" s="50"/>
      <c r="P15" s="50">
        <f t="shared" si="0"/>
        <v>0</v>
      </c>
    </row>
    <row r="16" spans="2:16" ht="15.75" customHeight="1" x14ac:dyDescent="0.25">
      <c r="B16" s="21" t="s">
        <v>181</v>
      </c>
      <c r="C16" s="50">
        <v>49212</v>
      </c>
      <c r="D16" s="50">
        <v>101</v>
      </c>
      <c r="E16" s="50">
        <v>1075</v>
      </c>
      <c r="F16" s="50">
        <v>0</v>
      </c>
      <c r="G16" s="50">
        <v>0</v>
      </c>
      <c r="H16" s="50">
        <v>25596</v>
      </c>
      <c r="I16" s="50">
        <v>1958</v>
      </c>
      <c r="J16" s="50">
        <v>1777</v>
      </c>
      <c r="K16" s="50">
        <v>8544</v>
      </c>
      <c r="L16" s="50">
        <v>3880</v>
      </c>
      <c r="M16" s="50">
        <v>2711</v>
      </c>
      <c r="N16" s="50">
        <v>3570</v>
      </c>
      <c r="O16" s="50"/>
      <c r="P16" s="50">
        <f t="shared" si="0"/>
        <v>0</v>
      </c>
    </row>
    <row r="17" spans="2:16" ht="15.75" customHeight="1" x14ac:dyDescent="0.25">
      <c r="B17" s="21" t="s">
        <v>61</v>
      </c>
      <c r="C17" s="50">
        <v>63428</v>
      </c>
      <c r="D17" s="50">
        <v>2276</v>
      </c>
      <c r="E17" s="50">
        <v>445</v>
      </c>
      <c r="F17" s="50">
        <v>0</v>
      </c>
      <c r="G17" s="50">
        <v>0</v>
      </c>
      <c r="H17" s="50">
        <v>46768</v>
      </c>
      <c r="I17" s="50">
        <v>1133</v>
      </c>
      <c r="J17" s="50">
        <v>1056</v>
      </c>
      <c r="K17" s="50">
        <v>5388</v>
      </c>
      <c r="L17" s="50">
        <v>2863</v>
      </c>
      <c r="M17" s="50">
        <v>2000</v>
      </c>
      <c r="N17" s="50">
        <v>1499</v>
      </c>
      <c r="O17" s="50"/>
      <c r="P17" s="50">
        <f t="shared" si="0"/>
        <v>0</v>
      </c>
    </row>
    <row r="18" spans="2:16" ht="15.75" customHeight="1" x14ac:dyDescent="0.25">
      <c r="B18" s="21" t="s">
        <v>62</v>
      </c>
      <c r="C18" s="50">
        <v>243073</v>
      </c>
      <c r="D18" s="50">
        <v>0</v>
      </c>
      <c r="E18" s="50">
        <v>7</v>
      </c>
      <c r="F18" s="50">
        <v>0</v>
      </c>
      <c r="G18" s="50">
        <v>286</v>
      </c>
      <c r="H18" s="50">
        <v>165268</v>
      </c>
      <c r="I18" s="50">
        <v>7575</v>
      </c>
      <c r="J18" s="50">
        <v>2200</v>
      </c>
      <c r="K18" s="50">
        <v>28635</v>
      </c>
      <c r="L18" s="50">
        <v>14005</v>
      </c>
      <c r="M18" s="50">
        <v>8622</v>
      </c>
      <c r="N18" s="50">
        <f>10475+6000</f>
        <v>16475</v>
      </c>
      <c r="O18" s="50"/>
      <c r="P18" s="50">
        <f t="shared" si="0"/>
        <v>0</v>
      </c>
    </row>
    <row r="19" spans="2:16" ht="15.75" customHeight="1" x14ac:dyDescent="0.25">
      <c r="B19" s="21" t="s">
        <v>63</v>
      </c>
      <c r="C19" s="50">
        <v>92737</v>
      </c>
      <c r="D19" s="50">
        <v>558</v>
      </c>
      <c r="E19" s="50">
        <v>274</v>
      </c>
      <c r="F19" s="50">
        <v>0</v>
      </c>
      <c r="G19" s="50">
        <v>0</v>
      </c>
      <c r="H19" s="50">
        <v>46768</v>
      </c>
      <c r="I19" s="50">
        <v>2994</v>
      </c>
      <c r="J19" s="50">
        <v>996</v>
      </c>
      <c r="K19" s="50">
        <v>20014</v>
      </c>
      <c r="L19" s="50">
        <v>7820</v>
      </c>
      <c r="M19" s="50">
        <v>6892</v>
      </c>
      <c r="N19" s="50">
        <v>6421</v>
      </c>
      <c r="O19" s="50"/>
      <c r="P19" s="50">
        <f t="shared" si="0"/>
        <v>0</v>
      </c>
    </row>
    <row r="20" spans="2:16" ht="15.75" x14ac:dyDescent="0.25">
      <c r="B20" s="21" t="s">
        <v>64</v>
      </c>
      <c r="C20" s="50">
        <v>142305</v>
      </c>
      <c r="D20" s="50">
        <v>0</v>
      </c>
      <c r="E20" s="50">
        <v>0</v>
      </c>
      <c r="F20" s="50">
        <v>0</v>
      </c>
      <c r="G20" s="50">
        <v>0</v>
      </c>
      <c r="H20" s="50">
        <v>62568</v>
      </c>
      <c r="I20" s="50">
        <v>6175</v>
      </c>
      <c r="J20" s="50">
        <v>1427</v>
      </c>
      <c r="K20" s="50">
        <v>31406</v>
      </c>
      <c r="L20" s="50">
        <v>15715</v>
      </c>
      <c r="M20" s="50">
        <v>9419</v>
      </c>
      <c r="N20" s="50">
        <v>15595</v>
      </c>
      <c r="O20" s="50"/>
      <c r="P20" s="50">
        <f t="shared" si="0"/>
        <v>0</v>
      </c>
    </row>
    <row r="21" spans="2:16" ht="15.75" customHeight="1" x14ac:dyDescent="0.25">
      <c r="B21" s="21" t="s">
        <v>65</v>
      </c>
      <c r="C21" s="50">
        <v>141511</v>
      </c>
      <c r="D21" s="50">
        <v>0</v>
      </c>
      <c r="E21" s="50">
        <v>66</v>
      </c>
      <c r="F21" s="50">
        <v>0</v>
      </c>
      <c r="G21" s="50">
        <v>0</v>
      </c>
      <c r="H21" s="50">
        <v>73944</v>
      </c>
      <c r="I21" s="50">
        <v>5592</v>
      </c>
      <c r="J21" s="50">
        <v>3176</v>
      </c>
      <c r="K21" s="50">
        <v>27173</v>
      </c>
      <c r="L21" s="50">
        <v>13374</v>
      </c>
      <c r="M21" s="50">
        <v>8663</v>
      </c>
      <c r="N21" s="50">
        <v>9523</v>
      </c>
      <c r="O21" s="50"/>
      <c r="P21" s="50">
        <f t="shared" si="0"/>
        <v>0</v>
      </c>
    </row>
    <row r="22" spans="2:16" ht="15.75" customHeight="1" x14ac:dyDescent="0.25">
      <c r="B22" s="21" t="s">
        <v>66</v>
      </c>
      <c r="C22" s="50">
        <v>349096</v>
      </c>
      <c r="D22" s="50">
        <v>204</v>
      </c>
      <c r="E22" s="50">
        <v>390</v>
      </c>
      <c r="F22" s="50">
        <v>0</v>
      </c>
      <c r="G22" s="50">
        <v>309</v>
      </c>
      <c r="H22" s="50">
        <v>240160</v>
      </c>
      <c r="I22" s="50">
        <v>9514</v>
      </c>
      <c r="J22" s="50">
        <v>981</v>
      </c>
      <c r="K22" s="50">
        <v>47802</v>
      </c>
      <c r="L22" s="50">
        <v>21966</v>
      </c>
      <c r="M22" s="50">
        <v>13339</v>
      </c>
      <c r="N22" s="50">
        <v>14431</v>
      </c>
      <c r="O22" s="50"/>
      <c r="P22" s="50">
        <f t="shared" si="0"/>
        <v>0</v>
      </c>
    </row>
    <row r="23" spans="2:16" ht="15.75" x14ac:dyDescent="0.25">
      <c r="B23" s="21" t="s">
        <v>67</v>
      </c>
      <c r="C23" s="50">
        <v>72467</v>
      </c>
      <c r="D23" s="50">
        <v>53</v>
      </c>
      <c r="E23" s="50">
        <v>412</v>
      </c>
      <c r="F23" s="50">
        <v>0</v>
      </c>
      <c r="G23" s="50">
        <v>0</v>
      </c>
      <c r="H23" s="50">
        <v>41080</v>
      </c>
      <c r="I23" s="50">
        <v>1646</v>
      </c>
      <c r="J23" s="50">
        <v>856</v>
      </c>
      <c r="K23" s="50">
        <v>15703</v>
      </c>
      <c r="L23" s="50">
        <v>5190</v>
      </c>
      <c r="M23" s="50">
        <v>4244</v>
      </c>
      <c r="N23" s="50">
        <v>3283</v>
      </c>
      <c r="O23" s="50"/>
      <c r="P23" s="50">
        <f t="shared" si="0"/>
        <v>0</v>
      </c>
    </row>
    <row r="24" spans="2:16" ht="15.75" x14ac:dyDescent="0.25">
      <c r="B24" s="21" t="s">
        <v>68</v>
      </c>
      <c r="C24" s="50">
        <v>31469</v>
      </c>
      <c r="D24" s="50">
        <v>335</v>
      </c>
      <c r="E24" s="50">
        <v>676</v>
      </c>
      <c r="F24" s="50">
        <v>0</v>
      </c>
      <c r="G24" s="50">
        <v>103</v>
      </c>
      <c r="H24" s="50">
        <v>13588</v>
      </c>
      <c r="I24" s="50">
        <v>898</v>
      </c>
      <c r="J24" s="50">
        <v>1695</v>
      </c>
      <c r="K24" s="50">
        <v>6620</v>
      </c>
      <c r="L24" s="50">
        <v>3212</v>
      </c>
      <c r="M24" s="50">
        <v>2390</v>
      </c>
      <c r="N24" s="50">
        <v>1952</v>
      </c>
      <c r="O24" s="50"/>
      <c r="P24" s="50">
        <f t="shared" si="0"/>
        <v>0</v>
      </c>
    </row>
    <row r="25" spans="2:16" ht="15.75" x14ac:dyDescent="0.25">
      <c r="B25" s="21" t="s">
        <v>69</v>
      </c>
      <c r="C25" s="50">
        <v>210273</v>
      </c>
      <c r="D25" s="50">
        <v>24</v>
      </c>
      <c r="E25" s="50">
        <v>9</v>
      </c>
      <c r="F25" s="50">
        <v>0</v>
      </c>
      <c r="G25" s="50">
        <v>0</v>
      </c>
      <c r="H25" s="50">
        <v>107756</v>
      </c>
      <c r="I25" s="50">
        <v>9389</v>
      </c>
      <c r="J25" s="50">
        <v>6246</v>
      </c>
      <c r="K25" s="50">
        <v>34562</v>
      </c>
      <c r="L25" s="50">
        <v>20792</v>
      </c>
      <c r="M25" s="50">
        <v>10218</v>
      </c>
      <c r="N25" s="50">
        <v>21277</v>
      </c>
      <c r="O25" s="50"/>
      <c r="P25" s="50">
        <f t="shared" si="0"/>
        <v>0</v>
      </c>
    </row>
    <row r="26" spans="2:16" ht="15.75" x14ac:dyDescent="0.25">
      <c r="B26" s="21" t="s">
        <v>70</v>
      </c>
      <c r="C26" s="50">
        <v>161030</v>
      </c>
      <c r="D26" s="50">
        <v>291</v>
      </c>
      <c r="E26" s="50">
        <v>10</v>
      </c>
      <c r="F26" s="50">
        <v>127</v>
      </c>
      <c r="G26" s="50">
        <v>3</v>
      </c>
      <c r="H26" s="50">
        <v>94168</v>
      </c>
      <c r="I26" s="50">
        <v>6509</v>
      </c>
      <c r="J26" s="50">
        <v>1896</v>
      </c>
      <c r="K26" s="50">
        <v>27480</v>
      </c>
      <c r="L26" s="50">
        <v>13737</v>
      </c>
      <c r="M26" s="50">
        <v>7533</v>
      </c>
      <c r="N26" s="50">
        <v>9276</v>
      </c>
      <c r="O26" s="50"/>
      <c r="P26" s="50">
        <f t="shared" si="0"/>
        <v>0</v>
      </c>
    </row>
    <row r="27" spans="2:16" ht="15.75" customHeight="1" x14ac:dyDescent="0.25">
      <c r="B27" s="21" t="s">
        <v>71</v>
      </c>
      <c r="C27" s="50">
        <v>78942</v>
      </c>
      <c r="D27" s="50">
        <v>9</v>
      </c>
      <c r="E27" s="50">
        <v>18</v>
      </c>
      <c r="F27" s="50">
        <v>24</v>
      </c>
      <c r="G27" s="50">
        <v>326</v>
      </c>
      <c r="H27" s="50">
        <v>54036</v>
      </c>
      <c r="I27" s="50">
        <v>1654</v>
      </c>
      <c r="J27" s="50">
        <v>766</v>
      </c>
      <c r="K27" s="50">
        <v>10238</v>
      </c>
      <c r="L27" s="50">
        <v>4770</v>
      </c>
      <c r="M27" s="50">
        <v>2712</v>
      </c>
      <c r="N27" s="50">
        <f>4384+5</f>
        <v>4389</v>
      </c>
      <c r="O27" s="50"/>
      <c r="P27" s="50">
        <f t="shared" si="0"/>
        <v>0</v>
      </c>
    </row>
    <row r="28" spans="2:16" ht="15.75" x14ac:dyDescent="0.25">
      <c r="B28" s="21" t="s">
        <v>72</v>
      </c>
      <c r="C28" s="50">
        <v>159898</v>
      </c>
      <c r="D28" s="50">
        <v>81</v>
      </c>
      <c r="E28" s="50">
        <v>12</v>
      </c>
      <c r="F28" s="50">
        <v>0</v>
      </c>
      <c r="G28" s="50">
        <v>1482</v>
      </c>
      <c r="H28" s="50">
        <v>101120</v>
      </c>
      <c r="I28" s="50">
        <v>4852</v>
      </c>
      <c r="J28" s="50">
        <v>1509</v>
      </c>
      <c r="K28" s="50">
        <v>22939</v>
      </c>
      <c r="L28" s="50">
        <v>11403</v>
      </c>
      <c r="M28" s="50">
        <v>6199</v>
      </c>
      <c r="N28" s="50">
        <v>10301</v>
      </c>
      <c r="O28" s="50"/>
      <c r="P28" s="50">
        <f t="shared" si="0"/>
        <v>0</v>
      </c>
    </row>
    <row r="29" spans="2:16" ht="15.75" x14ac:dyDescent="0.25">
      <c r="B29" s="21" t="s">
        <v>73</v>
      </c>
      <c r="C29" s="50">
        <v>369878</v>
      </c>
      <c r="D29" s="50">
        <v>2039</v>
      </c>
      <c r="E29" s="50">
        <v>47</v>
      </c>
      <c r="F29" s="50">
        <v>22</v>
      </c>
      <c r="G29" s="50">
        <v>392</v>
      </c>
      <c r="H29" s="50">
        <v>337804</v>
      </c>
      <c r="I29" s="50">
        <v>3803</v>
      </c>
      <c r="J29" s="50">
        <v>2550</v>
      </c>
      <c r="K29" s="50">
        <v>9853</v>
      </c>
      <c r="L29" s="50">
        <v>5338</v>
      </c>
      <c r="M29" s="50">
        <v>3924</v>
      </c>
      <c r="N29" s="50">
        <v>4106</v>
      </c>
      <c r="O29" s="50"/>
      <c r="P29" s="50">
        <f t="shared" si="0"/>
        <v>0</v>
      </c>
    </row>
    <row r="30" spans="2:16" ht="15.75" customHeight="1" x14ac:dyDescent="0.25">
      <c r="B30" s="21" t="s">
        <v>74</v>
      </c>
      <c r="C30" s="50">
        <v>135725</v>
      </c>
      <c r="D30" s="50">
        <v>0</v>
      </c>
      <c r="E30" s="50">
        <v>12</v>
      </c>
      <c r="F30" s="50">
        <v>0</v>
      </c>
      <c r="G30" s="50">
        <v>0</v>
      </c>
      <c r="H30" s="50">
        <v>80264</v>
      </c>
      <c r="I30" s="50">
        <v>4348</v>
      </c>
      <c r="J30" s="50">
        <v>2543</v>
      </c>
      <c r="K30" s="50">
        <v>23093</v>
      </c>
      <c r="L30" s="50">
        <v>10018</v>
      </c>
      <c r="M30" s="50">
        <v>7281</v>
      </c>
      <c r="N30" s="50">
        <v>8166</v>
      </c>
      <c r="O30" s="50"/>
      <c r="P30" s="50">
        <f t="shared" si="0"/>
        <v>0</v>
      </c>
    </row>
    <row r="31" spans="2:16" ht="15.75" customHeight="1" x14ac:dyDescent="0.25">
      <c r="B31" s="21" t="s">
        <v>75</v>
      </c>
      <c r="C31" s="50">
        <v>225084</v>
      </c>
      <c r="D31" s="50">
        <v>8</v>
      </c>
      <c r="E31" s="50">
        <v>0</v>
      </c>
      <c r="F31" s="50">
        <v>0</v>
      </c>
      <c r="G31" s="50">
        <v>0</v>
      </c>
      <c r="H31" s="50">
        <v>155788</v>
      </c>
      <c r="I31" s="50">
        <v>6175</v>
      </c>
      <c r="J31" s="50">
        <v>1063</v>
      </c>
      <c r="K31" s="50">
        <v>27943</v>
      </c>
      <c r="L31" s="50">
        <v>15222</v>
      </c>
      <c r="M31" s="50">
        <v>7108</v>
      </c>
      <c r="N31" s="50">
        <v>11777</v>
      </c>
      <c r="O31" s="50"/>
      <c r="P31" s="50">
        <f t="shared" si="0"/>
        <v>0</v>
      </c>
    </row>
    <row r="32" spans="2:16" s="53" customFormat="1" ht="37.5" customHeight="1" x14ac:dyDescent="0.25">
      <c r="B32" s="36" t="s">
        <v>76</v>
      </c>
      <c r="C32" s="52">
        <v>2975512</v>
      </c>
      <c r="D32" s="52">
        <v>378415</v>
      </c>
      <c r="E32" s="52">
        <v>349664</v>
      </c>
      <c r="F32" s="52">
        <v>35806</v>
      </c>
      <c r="G32" s="52">
        <v>24839</v>
      </c>
      <c r="H32" s="52">
        <v>1080088</v>
      </c>
      <c r="I32" s="52">
        <v>58804</v>
      </c>
      <c r="J32" s="52">
        <v>38038</v>
      </c>
      <c r="K32" s="52">
        <v>370946</v>
      </c>
      <c r="L32" s="52">
        <v>330959</v>
      </c>
      <c r="M32" s="52">
        <v>118109</v>
      </c>
      <c r="N32" s="52">
        <v>189844</v>
      </c>
      <c r="O32" s="52"/>
      <c r="P32" s="50">
        <f t="shared" si="0"/>
        <v>0</v>
      </c>
    </row>
    <row r="33" spans="2:16" ht="15.75" customHeight="1" x14ac:dyDescent="0.25">
      <c r="B33" s="46" t="s">
        <v>77</v>
      </c>
      <c r="C33" s="50">
        <v>25727</v>
      </c>
      <c r="D33" s="50">
        <v>5475</v>
      </c>
      <c r="E33" s="50">
        <v>5304</v>
      </c>
      <c r="F33" s="50">
        <v>0</v>
      </c>
      <c r="G33" s="50">
        <v>47</v>
      </c>
      <c r="H33" s="50">
        <v>8216</v>
      </c>
      <c r="I33" s="50">
        <v>73</v>
      </c>
      <c r="J33" s="50">
        <v>74</v>
      </c>
      <c r="K33" s="50">
        <v>2386</v>
      </c>
      <c r="L33" s="50">
        <v>2714</v>
      </c>
      <c r="M33" s="50">
        <v>684</v>
      </c>
      <c r="N33" s="50">
        <v>754</v>
      </c>
      <c r="O33" s="50"/>
      <c r="P33" s="50">
        <f t="shared" si="0"/>
        <v>0</v>
      </c>
    </row>
    <row r="34" spans="2:16" ht="15.75" x14ac:dyDescent="0.25">
      <c r="B34" s="14" t="s">
        <v>78</v>
      </c>
      <c r="C34" s="50">
        <v>6884</v>
      </c>
      <c r="D34" s="50">
        <v>1590</v>
      </c>
      <c r="E34" s="50">
        <v>1628</v>
      </c>
      <c r="F34" s="50">
        <v>0</v>
      </c>
      <c r="G34" s="50">
        <v>0</v>
      </c>
      <c r="H34" s="50">
        <v>316</v>
      </c>
      <c r="I34" s="50">
        <v>75</v>
      </c>
      <c r="J34" s="50">
        <v>97</v>
      </c>
      <c r="K34" s="50">
        <v>1155</v>
      </c>
      <c r="L34" s="50">
        <v>1115</v>
      </c>
      <c r="M34" s="50">
        <v>389</v>
      </c>
      <c r="N34" s="50">
        <v>519</v>
      </c>
      <c r="O34" s="50"/>
      <c r="P34" s="50">
        <f t="shared" si="0"/>
        <v>0</v>
      </c>
    </row>
    <row r="35" spans="2:16" ht="15.75" x14ac:dyDescent="0.25">
      <c r="B35" s="14" t="s">
        <v>79</v>
      </c>
      <c r="C35" s="50">
        <v>13845</v>
      </c>
      <c r="D35" s="50">
        <v>1668</v>
      </c>
      <c r="E35" s="50">
        <v>6913</v>
      </c>
      <c r="F35" s="50">
        <v>0</v>
      </c>
      <c r="G35" s="50">
        <v>0</v>
      </c>
      <c r="H35" s="50">
        <v>316</v>
      </c>
      <c r="I35" s="50">
        <v>166</v>
      </c>
      <c r="J35" s="50">
        <v>141</v>
      </c>
      <c r="K35" s="50">
        <v>1616</v>
      </c>
      <c r="L35" s="50">
        <v>1922</v>
      </c>
      <c r="M35" s="50">
        <v>547</v>
      </c>
      <c r="N35" s="50">
        <v>556</v>
      </c>
      <c r="O35" s="50"/>
      <c r="P35" s="50">
        <f t="shared" si="0"/>
        <v>0</v>
      </c>
    </row>
    <row r="36" spans="2:16" ht="15.75" x14ac:dyDescent="0.25">
      <c r="B36" s="14" t="s">
        <v>80</v>
      </c>
      <c r="C36" s="50">
        <v>47015</v>
      </c>
      <c r="D36" s="50">
        <v>3401</v>
      </c>
      <c r="E36" s="50">
        <v>6483</v>
      </c>
      <c r="F36" s="50">
        <v>0</v>
      </c>
      <c r="G36" s="50">
        <v>984</v>
      </c>
      <c r="H36" s="50">
        <v>19592</v>
      </c>
      <c r="I36" s="50">
        <v>928</v>
      </c>
      <c r="J36" s="50">
        <v>401</v>
      </c>
      <c r="K36" s="50">
        <v>6081</v>
      </c>
      <c r="L36" s="50">
        <v>4170</v>
      </c>
      <c r="M36" s="50">
        <v>1829</v>
      </c>
      <c r="N36" s="50">
        <v>3146</v>
      </c>
      <c r="O36" s="50"/>
      <c r="P36" s="50">
        <f t="shared" si="0"/>
        <v>0</v>
      </c>
    </row>
    <row r="37" spans="2:16" ht="15.75" x14ac:dyDescent="0.25">
      <c r="B37" s="14" t="s">
        <v>81</v>
      </c>
      <c r="C37" s="50">
        <v>122023</v>
      </c>
      <c r="D37" s="50">
        <v>2966</v>
      </c>
      <c r="E37" s="50">
        <v>2234</v>
      </c>
      <c r="F37" s="50">
        <v>6827</v>
      </c>
      <c r="G37" s="50">
        <v>111</v>
      </c>
      <c r="H37" s="50">
        <v>32864</v>
      </c>
      <c r="I37" s="50">
        <v>3273</v>
      </c>
      <c r="J37" s="50">
        <v>1072</v>
      </c>
      <c r="K37" s="50">
        <v>25941</v>
      </c>
      <c r="L37" s="50">
        <v>25101</v>
      </c>
      <c r="M37" s="50">
        <v>6840</v>
      </c>
      <c r="N37" s="50">
        <v>14794</v>
      </c>
      <c r="O37" s="50"/>
      <c r="P37" s="50">
        <f t="shared" si="0"/>
        <v>0</v>
      </c>
    </row>
    <row r="38" spans="2:16" ht="15.75" x14ac:dyDescent="0.25">
      <c r="B38" s="14" t="s">
        <v>82</v>
      </c>
      <c r="C38" s="50">
        <v>30919</v>
      </c>
      <c r="D38" s="50">
        <v>14363</v>
      </c>
      <c r="E38" s="50">
        <v>4429</v>
      </c>
      <c r="F38" s="50">
        <v>0</v>
      </c>
      <c r="G38" s="50">
        <v>19</v>
      </c>
      <c r="H38" s="50">
        <v>316</v>
      </c>
      <c r="I38" s="50">
        <v>249</v>
      </c>
      <c r="J38" s="50">
        <v>260</v>
      </c>
      <c r="K38" s="50">
        <v>3772</v>
      </c>
      <c r="L38" s="50">
        <v>4758</v>
      </c>
      <c r="M38" s="50">
        <v>998</v>
      </c>
      <c r="N38" s="50">
        <v>1755</v>
      </c>
      <c r="O38" s="50"/>
      <c r="P38" s="50">
        <f t="shared" si="0"/>
        <v>0</v>
      </c>
    </row>
    <row r="39" spans="2:16" ht="15.75" x14ac:dyDescent="0.25">
      <c r="B39" s="14" t="s">
        <v>83</v>
      </c>
      <c r="C39" s="50">
        <v>24481</v>
      </c>
      <c r="D39" s="50">
        <v>4126</v>
      </c>
      <c r="E39" s="50">
        <v>1126</v>
      </c>
      <c r="F39" s="50">
        <v>4</v>
      </c>
      <c r="G39" s="50">
        <v>83</v>
      </c>
      <c r="H39" s="50">
        <v>13272</v>
      </c>
      <c r="I39" s="50">
        <v>340</v>
      </c>
      <c r="J39" s="50">
        <v>245</v>
      </c>
      <c r="K39" s="50">
        <v>2155</v>
      </c>
      <c r="L39" s="50">
        <v>1631</v>
      </c>
      <c r="M39" s="50">
        <v>641</v>
      </c>
      <c r="N39" s="50">
        <v>858</v>
      </c>
      <c r="O39" s="50"/>
      <c r="P39" s="50">
        <f t="shared" si="0"/>
        <v>0</v>
      </c>
    </row>
    <row r="40" spans="2:16" ht="15.75" x14ac:dyDescent="0.25">
      <c r="B40" s="14" t="s">
        <v>84</v>
      </c>
      <c r="C40" s="50">
        <v>20383</v>
      </c>
      <c r="D40" s="50">
        <v>4259</v>
      </c>
      <c r="E40" s="50">
        <v>1175</v>
      </c>
      <c r="F40" s="50">
        <v>0</v>
      </c>
      <c r="G40" s="50">
        <v>0</v>
      </c>
      <c r="H40" s="50">
        <v>7900</v>
      </c>
      <c r="I40" s="50">
        <v>203</v>
      </c>
      <c r="J40" s="50">
        <v>349</v>
      </c>
      <c r="K40" s="50">
        <v>2463</v>
      </c>
      <c r="L40" s="50">
        <v>2312</v>
      </c>
      <c r="M40" s="50">
        <v>651</v>
      </c>
      <c r="N40" s="50">
        <v>1071</v>
      </c>
      <c r="O40" s="50"/>
      <c r="P40" s="50">
        <f t="shared" si="0"/>
        <v>0</v>
      </c>
    </row>
    <row r="41" spans="2:16" ht="15.75" x14ac:dyDescent="0.25">
      <c r="B41" s="14" t="s">
        <v>85</v>
      </c>
      <c r="C41" s="50">
        <v>22720</v>
      </c>
      <c r="D41" s="50">
        <v>90</v>
      </c>
      <c r="E41" s="50">
        <v>174</v>
      </c>
      <c r="F41" s="50">
        <v>0</v>
      </c>
      <c r="G41" s="50">
        <v>0</v>
      </c>
      <c r="H41" s="50">
        <v>12640</v>
      </c>
      <c r="I41" s="50">
        <v>351</v>
      </c>
      <c r="J41" s="50">
        <v>394</v>
      </c>
      <c r="K41" s="50">
        <v>3618</v>
      </c>
      <c r="L41" s="50">
        <v>2026</v>
      </c>
      <c r="M41" s="50">
        <v>1362</v>
      </c>
      <c r="N41" s="50">
        <v>2065</v>
      </c>
      <c r="O41" s="50"/>
      <c r="P41" s="50">
        <f t="shared" si="0"/>
        <v>0</v>
      </c>
    </row>
    <row r="42" spans="2:16" ht="15.75" x14ac:dyDescent="0.25">
      <c r="B42" s="14" t="s">
        <v>86</v>
      </c>
      <c r="C42" s="50">
        <v>20079</v>
      </c>
      <c r="D42" s="50">
        <v>4484</v>
      </c>
      <c r="E42" s="50">
        <v>5958</v>
      </c>
      <c r="F42" s="50">
        <v>0</v>
      </c>
      <c r="G42" s="50">
        <v>0</v>
      </c>
      <c r="H42" s="50">
        <v>316</v>
      </c>
      <c r="I42" s="50">
        <v>144</v>
      </c>
      <c r="J42" s="50">
        <v>216</v>
      </c>
      <c r="K42" s="50">
        <v>2925</v>
      </c>
      <c r="L42" s="50">
        <v>3578</v>
      </c>
      <c r="M42" s="50">
        <v>1125</v>
      </c>
      <c r="N42" s="50">
        <v>1333</v>
      </c>
      <c r="O42" s="50"/>
      <c r="P42" s="50">
        <f t="shared" si="0"/>
        <v>0</v>
      </c>
    </row>
    <row r="43" spans="2:16" ht="15.75" x14ac:dyDescent="0.25">
      <c r="B43" s="14" t="s">
        <v>87</v>
      </c>
      <c r="C43" s="50">
        <v>21515</v>
      </c>
      <c r="D43" s="50">
        <v>3612</v>
      </c>
      <c r="E43" s="50">
        <v>4063</v>
      </c>
      <c r="F43" s="50">
        <v>0</v>
      </c>
      <c r="G43" s="50">
        <v>0</v>
      </c>
      <c r="H43" s="50">
        <v>2844</v>
      </c>
      <c r="I43" s="50">
        <v>1388</v>
      </c>
      <c r="J43" s="50">
        <v>238</v>
      </c>
      <c r="K43" s="50">
        <v>3772</v>
      </c>
      <c r="L43" s="50">
        <v>2997</v>
      </c>
      <c r="M43" s="50">
        <v>1311</v>
      </c>
      <c r="N43" s="50">
        <v>1290</v>
      </c>
      <c r="O43" s="50"/>
      <c r="P43" s="50">
        <f t="shared" si="0"/>
        <v>0</v>
      </c>
    </row>
    <row r="44" spans="2:16" ht="15.75" x14ac:dyDescent="0.25">
      <c r="B44" s="14" t="s">
        <v>88</v>
      </c>
      <c r="C44" s="50">
        <f>11943-100</f>
        <v>11843</v>
      </c>
      <c r="D44" s="50">
        <v>75</v>
      </c>
      <c r="E44" s="50">
        <v>2778</v>
      </c>
      <c r="F44" s="50">
        <v>0</v>
      </c>
      <c r="G44" s="50">
        <v>0</v>
      </c>
      <c r="H44" s="50">
        <v>5372</v>
      </c>
      <c r="I44" s="50">
        <v>196</v>
      </c>
      <c r="J44" s="50">
        <v>111</v>
      </c>
      <c r="K44" s="50">
        <v>1309</v>
      </c>
      <c r="L44" s="50">
        <v>1085</v>
      </c>
      <c r="M44" s="50">
        <v>405</v>
      </c>
      <c r="N44" s="50">
        <v>512</v>
      </c>
      <c r="O44" s="50"/>
      <c r="P44" s="50">
        <f t="shared" si="0"/>
        <v>0</v>
      </c>
    </row>
    <row r="45" spans="2:16" ht="15.75" x14ac:dyDescent="0.25">
      <c r="B45" s="14" t="s">
        <v>89</v>
      </c>
      <c r="C45" s="50">
        <v>170155</v>
      </c>
      <c r="D45" s="50">
        <v>403</v>
      </c>
      <c r="E45" s="50">
        <v>565</v>
      </c>
      <c r="F45" s="50">
        <v>1</v>
      </c>
      <c r="G45" s="50">
        <v>573</v>
      </c>
      <c r="H45" s="50">
        <v>151680</v>
      </c>
      <c r="I45" s="50">
        <v>4004</v>
      </c>
      <c r="J45" s="50">
        <v>1339</v>
      </c>
      <c r="K45" s="50">
        <v>3464</v>
      </c>
      <c r="L45" s="50">
        <v>4695</v>
      </c>
      <c r="M45" s="50">
        <v>1042</v>
      </c>
      <c r="N45" s="50">
        <v>2389</v>
      </c>
      <c r="O45" s="50"/>
      <c r="P45" s="50">
        <f t="shared" si="0"/>
        <v>0</v>
      </c>
    </row>
    <row r="46" spans="2:16" ht="15.75" x14ac:dyDescent="0.25">
      <c r="B46" s="14" t="s">
        <v>90</v>
      </c>
      <c r="C46" s="50">
        <v>17061</v>
      </c>
      <c r="D46" s="50">
        <v>275</v>
      </c>
      <c r="E46" s="50">
        <v>3746</v>
      </c>
      <c r="F46" s="50">
        <v>0</v>
      </c>
      <c r="G46" s="50">
        <v>0</v>
      </c>
      <c r="H46" s="50">
        <v>7900</v>
      </c>
      <c r="I46" s="50">
        <v>159</v>
      </c>
      <c r="J46" s="50">
        <v>1005</v>
      </c>
      <c r="K46" s="50">
        <v>1616</v>
      </c>
      <c r="L46" s="50">
        <v>1219</v>
      </c>
      <c r="M46" s="50">
        <v>617</v>
      </c>
      <c r="N46" s="50">
        <v>524</v>
      </c>
      <c r="O46" s="50"/>
      <c r="P46" s="50">
        <f t="shared" si="0"/>
        <v>0</v>
      </c>
    </row>
    <row r="47" spans="2:16" ht="15.75" x14ac:dyDescent="0.25">
      <c r="B47" s="14" t="s">
        <v>91</v>
      </c>
      <c r="C47" s="50">
        <v>7093</v>
      </c>
      <c r="D47" s="50">
        <v>2249</v>
      </c>
      <c r="E47" s="50">
        <v>1198</v>
      </c>
      <c r="F47" s="50">
        <v>0</v>
      </c>
      <c r="G47" s="50">
        <v>0</v>
      </c>
      <c r="H47" s="50">
        <v>316</v>
      </c>
      <c r="I47" s="50">
        <v>73</v>
      </c>
      <c r="J47" s="50">
        <v>171</v>
      </c>
      <c r="K47" s="50">
        <v>1155</v>
      </c>
      <c r="L47" s="50">
        <v>1106</v>
      </c>
      <c r="M47" s="50">
        <v>382</v>
      </c>
      <c r="N47" s="50">
        <v>443</v>
      </c>
      <c r="O47" s="50"/>
      <c r="P47" s="50">
        <f t="shared" si="0"/>
        <v>0</v>
      </c>
    </row>
    <row r="48" spans="2:16" ht="15.75" x14ac:dyDescent="0.25">
      <c r="B48" s="14" t="s">
        <v>92</v>
      </c>
      <c r="C48" s="50">
        <v>18123</v>
      </c>
      <c r="D48" s="50">
        <v>5768</v>
      </c>
      <c r="E48" s="50">
        <v>4925</v>
      </c>
      <c r="F48" s="50">
        <v>0</v>
      </c>
      <c r="G48" s="50">
        <v>0</v>
      </c>
      <c r="H48" s="50">
        <v>1264</v>
      </c>
      <c r="I48" s="50">
        <v>132</v>
      </c>
      <c r="J48" s="50">
        <v>74</v>
      </c>
      <c r="K48" s="50">
        <v>2463</v>
      </c>
      <c r="L48" s="50">
        <v>2060</v>
      </c>
      <c r="M48" s="50">
        <v>698</v>
      </c>
      <c r="N48" s="50">
        <v>739</v>
      </c>
      <c r="O48" s="50"/>
      <c r="P48" s="50">
        <f t="shared" si="0"/>
        <v>0</v>
      </c>
    </row>
    <row r="49" spans="2:16" ht="15.75" x14ac:dyDescent="0.25">
      <c r="B49" s="14" t="s">
        <v>93</v>
      </c>
      <c r="C49" s="50">
        <v>12561</v>
      </c>
      <c r="D49" s="50">
        <v>4128</v>
      </c>
      <c r="E49" s="50">
        <v>4382</v>
      </c>
      <c r="F49" s="50">
        <v>0</v>
      </c>
      <c r="G49" s="50">
        <v>0</v>
      </c>
      <c r="H49" s="50">
        <v>316</v>
      </c>
      <c r="I49" s="50">
        <v>37</v>
      </c>
      <c r="J49" s="50">
        <v>67</v>
      </c>
      <c r="K49" s="50">
        <v>1232</v>
      </c>
      <c r="L49" s="50">
        <v>1441</v>
      </c>
      <c r="M49" s="50">
        <v>477</v>
      </c>
      <c r="N49" s="50">
        <v>481</v>
      </c>
      <c r="O49" s="50"/>
      <c r="P49" s="50">
        <f t="shared" si="0"/>
        <v>0</v>
      </c>
    </row>
    <row r="50" spans="2:16" ht="15.75" x14ac:dyDescent="0.25">
      <c r="B50" s="14" t="s">
        <v>94</v>
      </c>
      <c r="C50" s="50">
        <v>7856</v>
      </c>
      <c r="D50" s="50">
        <v>2142</v>
      </c>
      <c r="E50" s="50">
        <v>2746</v>
      </c>
      <c r="F50" s="50">
        <v>0</v>
      </c>
      <c r="G50" s="50">
        <v>0</v>
      </c>
      <c r="H50" s="50">
        <v>316</v>
      </c>
      <c r="I50" s="50">
        <v>78</v>
      </c>
      <c r="J50" s="50">
        <v>82</v>
      </c>
      <c r="K50" s="50">
        <v>1078</v>
      </c>
      <c r="L50" s="50">
        <v>719</v>
      </c>
      <c r="M50" s="50">
        <v>358</v>
      </c>
      <c r="N50" s="50">
        <v>337</v>
      </c>
      <c r="O50" s="50"/>
      <c r="P50" s="50">
        <f t="shared" si="0"/>
        <v>0</v>
      </c>
    </row>
    <row r="51" spans="2:16" ht="15.75" x14ac:dyDescent="0.25">
      <c r="B51" s="14" t="s">
        <v>95</v>
      </c>
      <c r="C51" s="50">
        <v>4835</v>
      </c>
      <c r="D51" s="50">
        <v>520</v>
      </c>
      <c r="E51" s="50">
        <v>1971</v>
      </c>
      <c r="F51" s="50">
        <v>0</v>
      </c>
      <c r="G51" s="50">
        <v>15</v>
      </c>
      <c r="H51" s="50">
        <v>316</v>
      </c>
      <c r="I51" s="50">
        <v>24</v>
      </c>
      <c r="J51" s="50">
        <v>216</v>
      </c>
      <c r="K51" s="50">
        <v>693</v>
      </c>
      <c r="L51" s="50">
        <v>657</v>
      </c>
      <c r="M51" s="50">
        <v>214</v>
      </c>
      <c r="N51" s="50">
        <v>209</v>
      </c>
      <c r="O51" s="50"/>
      <c r="P51" s="50">
        <f t="shared" si="0"/>
        <v>0</v>
      </c>
    </row>
    <row r="52" spans="2:16" ht="15.75" x14ac:dyDescent="0.25">
      <c r="B52" s="14" t="s">
        <v>96</v>
      </c>
      <c r="C52" s="50">
        <v>11682</v>
      </c>
      <c r="D52" s="50">
        <v>3216</v>
      </c>
      <c r="E52" s="50">
        <v>1799</v>
      </c>
      <c r="F52" s="50">
        <v>0</v>
      </c>
      <c r="G52" s="50">
        <v>0</v>
      </c>
      <c r="H52" s="50">
        <v>1580</v>
      </c>
      <c r="I52" s="50">
        <v>115</v>
      </c>
      <c r="J52" s="50">
        <v>59</v>
      </c>
      <c r="K52" s="50">
        <v>1693</v>
      </c>
      <c r="L52" s="50">
        <v>1976</v>
      </c>
      <c r="M52" s="50">
        <v>555</v>
      </c>
      <c r="N52" s="50">
        <v>689</v>
      </c>
      <c r="O52" s="50"/>
      <c r="P52" s="50">
        <f t="shared" si="0"/>
        <v>0</v>
      </c>
    </row>
    <row r="53" spans="2:16" ht="15.75" x14ac:dyDescent="0.25">
      <c r="B53" s="14" t="s">
        <v>97</v>
      </c>
      <c r="C53" s="50">
        <v>19400</v>
      </c>
      <c r="D53" s="50">
        <v>7421</v>
      </c>
      <c r="E53" s="50">
        <v>4656</v>
      </c>
      <c r="F53" s="50">
        <v>0</v>
      </c>
      <c r="G53" s="50">
        <v>8</v>
      </c>
      <c r="H53" s="50">
        <v>316</v>
      </c>
      <c r="I53" s="50">
        <v>139</v>
      </c>
      <c r="J53" s="50">
        <v>126</v>
      </c>
      <c r="K53" s="50">
        <v>2694</v>
      </c>
      <c r="L53" s="50">
        <v>2264</v>
      </c>
      <c r="M53" s="50">
        <v>961</v>
      </c>
      <c r="N53" s="50">
        <v>815</v>
      </c>
      <c r="O53" s="50"/>
      <c r="P53" s="50">
        <f t="shared" si="0"/>
        <v>0</v>
      </c>
    </row>
    <row r="54" spans="2:16" ht="15.75" x14ac:dyDescent="0.25">
      <c r="B54" s="14" t="s">
        <v>98</v>
      </c>
      <c r="C54" s="50">
        <v>19834</v>
      </c>
      <c r="D54" s="50">
        <v>5999</v>
      </c>
      <c r="E54" s="50">
        <v>6611</v>
      </c>
      <c r="F54" s="50">
        <v>0</v>
      </c>
      <c r="G54" s="50">
        <v>120</v>
      </c>
      <c r="H54" s="50">
        <v>316</v>
      </c>
      <c r="I54" s="50">
        <v>122</v>
      </c>
      <c r="J54" s="50">
        <v>74</v>
      </c>
      <c r="K54" s="50">
        <v>2463</v>
      </c>
      <c r="L54" s="50">
        <v>2493</v>
      </c>
      <c r="M54" s="50">
        <v>786</v>
      </c>
      <c r="N54" s="50">
        <v>850</v>
      </c>
      <c r="O54" s="50"/>
      <c r="P54" s="50">
        <f t="shared" si="0"/>
        <v>0</v>
      </c>
    </row>
    <row r="55" spans="2:16" ht="15.75" x14ac:dyDescent="0.25">
      <c r="B55" s="14" t="s">
        <v>99</v>
      </c>
      <c r="C55" s="50">
        <v>12216</v>
      </c>
      <c r="D55" s="50">
        <v>2219</v>
      </c>
      <c r="E55" s="50">
        <v>950</v>
      </c>
      <c r="F55" s="50">
        <v>0</v>
      </c>
      <c r="G55" s="50">
        <v>0</v>
      </c>
      <c r="H55" s="50">
        <v>316</v>
      </c>
      <c r="I55" s="50">
        <v>403</v>
      </c>
      <c r="J55" s="50">
        <v>1562</v>
      </c>
      <c r="K55" s="50">
        <v>3233</v>
      </c>
      <c r="L55" s="50">
        <v>1500</v>
      </c>
      <c r="M55" s="50">
        <v>1074</v>
      </c>
      <c r="N55" s="50">
        <v>959</v>
      </c>
      <c r="O55" s="50"/>
      <c r="P55" s="50">
        <f t="shared" si="0"/>
        <v>0</v>
      </c>
    </row>
    <row r="56" spans="2:16" ht="15.75" x14ac:dyDescent="0.25">
      <c r="B56" s="14" t="s">
        <v>100</v>
      </c>
      <c r="C56" s="50">
        <v>25649</v>
      </c>
      <c r="D56" s="50">
        <v>6721</v>
      </c>
      <c r="E56" s="50">
        <v>6722</v>
      </c>
      <c r="F56" s="50">
        <v>0</v>
      </c>
      <c r="G56" s="50">
        <v>0</v>
      </c>
      <c r="H56" s="50">
        <v>2212</v>
      </c>
      <c r="I56" s="50">
        <v>247</v>
      </c>
      <c r="J56" s="50">
        <v>401</v>
      </c>
      <c r="K56" s="50">
        <v>3310</v>
      </c>
      <c r="L56" s="50">
        <v>3928</v>
      </c>
      <c r="M56" s="50">
        <v>1023</v>
      </c>
      <c r="N56" s="50">
        <v>1085</v>
      </c>
      <c r="O56" s="50"/>
      <c r="P56" s="50">
        <f t="shared" si="0"/>
        <v>0</v>
      </c>
    </row>
    <row r="57" spans="2:16" ht="15.75" x14ac:dyDescent="0.25">
      <c r="B57" s="46" t="s">
        <v>101</v>
      </c>
      <c r="C57" s="50">
        <v>32497</v>
      </c>
      <c r="D57" s="50">
        <v>5876</v>
      </c>
      <c r="E57" s="50">
        <v>5415</v>
      </c>
      <c r="F57" s="50">
        <v>0</v>
      </c>
      <c r="G57" s="50">
        <v>0</v>
      </c>
      <c r="H57" s="50">
        <v>10112</v>
      </c>
      <c r="I57" s="50">
        <v>561</v>
      </c>
      <c r="J57" s="50">
        <v>282</v>
      </c>
      <c r="K57" s="50">
        <v>4157</v>
      </c>
      <c r="L57" s="50">
        <v>3362</v>
      </c>
      <c r="M57" s="50">
        <v>1358</v>
      </c>
      <c r="N57" s="50">
        <v>1374</v>
      </c>
      <c r="O57" s="50"/>
      <c r="P57" s="50">
        <f t="shared" si="0"/>
        <v>0</v>
      </c>
    </row>
    <row r="58" spans="2:16" ht="15.75" x14ac:dyDescent="0.25">
      <c r="B58" s="14" t="s">
        <v>102</v>
      </c>
      <c r="C58" s="50">
        <v>21659</v>
      </c>
      <c r="D58" s="50">
        <v>858</v>
      </c>
      <c r="E58" s="50">
        <v>5838</v>
      </c>
      <c r="F58" s="50">
        <v>2</v>
      </c>
      <c r="G58" s="50">
        <v>615</v>
      </c>
      <c r="H58" s="50">
        <v>6636</v>
      </c>
      <c r="I58" s="50">
        <v>392</v>
      </c>
      <c r="J58" s="50">
        <v>312</v>
      </c>
      <c r="K58" s="50">
        <v>3079</v>
      </c>
      <c r="L58" s="50">
        <v>1887</v>
      </c>
      <c r="M58" s="50">
        <v>945</v>
      </c>
      <c r="N58" s="50">
        <v>1095</v>
      </c>
      <c r="O58" s="50"/>
      <c r="P58" s="50">
        <f t="shared" si="0"/>
        <v>0</v>
      </c>
    </row>
    <row r="59" spans="2:16" ht="15.75" x14ac:dyDescent="0.25">
      <c r="B59" s="14" t="s">
        <v>103</v>
      </c>
      <c r="C59" s="50">
        <v>32682</v>
      </c>
      <c r="D59" s="50">
        <v>3650</v>
      </c>
      <c r="E59" s="50">
        <v>5315</v>
      </c>
      <c r="F59" s="50">
        <v>0</v>
      </c>
      <c r="G59" s="50">
        <v>0</v>
      </c>
      <c r="H59" s="50">
        <v>9164</v>
      </c>
      <c r="I59" s="50">
        <v>656</v>
      </c>
      <c r="J59" s="50">
        <v>513</v>
      </c>
      <c r="K59" s="50">
        <v>5542</v>
      </c>
      <c r="L59" s="50">
        <v>3976</v>
      </c>
      <c r="M59" s="50">
        <v>1680</v>
      </c>
      <c r="N59" s="50">
        <v>2186</v>
      </c>
      <c r="O59" s="50"/>
      <c r="P59" s="50">
        <f t="shared" si="0"/>
        <v>0</v>
      </c>
    </row>
    <row r="60" spans="2:16" ht="15.75" x14ac:dyDescent="0.25">
      <c r="B60" s="14" t="s">
        <v>104</v>
      </c>
      <c r="C60" s="50">
        <v>12104</v>
      </c>
      <c r="D60" s="50">
        <v>4503</v>
      </c>
      <c r="E60" s="50">
        <v>3151</v>
      </c>
      <c r="F60" s="50">
        <v>0</v>
      </c>
      <c r="G60" s="50">
        <v>0</v>
      </c>
      <c r="H60" s="50">
        <v>316</v>
      </c>
      <c r="I60" s="50">
        <v>237</v>
      </c>
      <c r="J60" s="50">
        <v>111</v>
      </c>
      <c r="K60" s="50">
        <v>1386</v>
      </c>
      <c r="L60" s="50">
        <v>1415</v>
      </c>
      <c r="M60" s="50">
        <v>485</v>
      </c>
      <c r="N60" s="50">
        <v>500</v>
      </c>
      <c r="O60" s="50"/>
      <c r="P60" s="50">
        <f t="shared" si="0"/>
        <v>0</v>
      </c>
    </row>
    <row r="61" spans="2:16" ht="15.75" x14ac:dyDescent="0.25">
      <c r="B61" s="14" t="s">
        <v>105</v>
      </c>
      <c r="C61" s="50">
        <v>10001</v>
      </c>
      <c r="D61" s="50">
        <v>396</v>
      </c>
      <c r="E61" s="50">
        <v>1670</v>
      </c>
      <c r="F61" s="50">
        <v>0</v>
      </c>
      <c r="G61" s="50">
        <v>0</v>
      </c>
      <c r="H61" s="50">
        <v>1264</v>
      </c>
      <c r="I61" s="50">
        <v>228</v>
      </c>
      <c r="J61" s="50">
        <v>171</v>
      </c>
      <c r="K61" s="50">
        <v>2540</v>
      </c>
      <c r="L61" s="50">
        <v>1637</v>
      </c>
      <c r="M61" s="50">
        <v>691</v>
      </c>
      <c r="N61" s="50">
        <v>1404</v>
      </c>
      <c r="O61" s="50"/>
      <c r="P61" s="50">
        <f t="shared" si="0"/>
        <v>0</v>
      </c>
    </row>
    <row r="62" spans="2:16" ht="15.75" x14ac:dyDescent="0.25">
      <c r="B62" s="14" t="s">
        <v>106</v>
      </c>
      <c r="C62" s="50">
        <v>269196</v>
      </c>
      <c r="D62" s="50">
        <v>8</v>
      </c>
      <c r="E62" s="50">
        <v>43</v>
      </c>
      <c r="F62" s="50">
        <v>2</v>
      </c>
      <c r="G62" s="50">
        <v>384</v>
      </c>
      <c r="H62" s="50">
        <v>256276</v>
      </c>
      <c r="I62" s="50">
        <v>2258</v>
      </c>
      <c r="J62" s="50">
        <v>74</v>
      </c>
      <c r="K62" s="50">
        <v>2540</v>
      </c>
      <c r="L62" s="50">
        <v>5163</v>
      </c>
      <c r="M62" s="50">
        <v>937</v>
      </c>
      <c r="N62" s="50">
        <v>1511</v>
      </c>
      <c r="O62" s="50"/>
      <c r="P62" s="50">
        <f t="shared" si="0"/>
        <v>0</v>
      </c>
    </row>
    <row r="63" spans="2:16" ht="15.75" x14ac:dyDescent="0.25">
      <c r="B63" s="14" t="s">
        <v>107</v>
      </c>
      <c r="C63" s="50">
        <v>26714</v>
      </c>
      <c r="D63" s="50">
        <v>1354</v>
      </c>
      <c r="E63" s="50">
        <v>514</v>
      </c>
      <c r="F63" s="50">
        <v>0</v>
      </c>
      <c r="G63" s="50">
        <v>0</v>
      </c>
      <c r="H63" s="50">
        <v>15484</v>
      </c>
      <c r="I63" s="50">
        <v>968</v>
      </c>
      <c r="J63" s="50">
        <v>1124</v>
      </c>
      <c r="K63" s="50">
        <v>3310</v>
      </c>
      <c r="L63" s="50">
        <v>1880</v>
      </c>
      <c r="M63" s="50">
        <v>1119</v>
      </c>
      <c r="N63" s="50">
        <v>961</v>
      </c>
      <c r="O63" s="50"/>
      <c r="P63" s="50">
        <f t="shared" si="0"/>
        <v>0</v>
      </c>
    </row>
    <row r="64" spans="2:16" ht="15.75" x14ac:dyDescent="0.25">
      <c r="B64" s="14" t="s">
        <v>108</v>
      </c>
      <c r="C64" s="50">
        <v>10620</v>
      </c>
      <c r="D64" s="50">
        <v>1241</v>
      </c>
      <c r="E64" s="50">
        <v>2695</v>
      </c>
      <c r="F64" s="50">
        <v>0</v>
      </c>
      <c r="G64" s="50">
        <v>0</v>
      </c>
      <c r="H64" s="50">
        <v>4108</v>
      </c>
      <c r="I64" s="50">
        <v>125</v>
      </c>
      <c r="J64" s="50">
        <v>67</v>
      </c>
      <c r="K64" s="50">
        <v>924</v>
      </c>
      <c r="L64" s="50">
        <v>701</v>
      </c>
      <c r="M64" s="50">
        <v>356</v>
      </c>
      <c r="N64" s="50">
        <v>403</v>
      </c>
      <c r="O64" s="50"/>
      <c r="P64" s="50">
        <f t="shared" si="0"/>
        <v>0</v>
      </c>
    </row>
    <row r="65" spans="2:16" ht="15.75" x14ac:dyDescent="0.25">
      <c r="B65" s="14" t="s">
        <v>109</v>
      </c>
      <c r="C65" s="50">
        <v>15053</v>
      </c>
      <c r="D65" s="50">
        <v>6271</v>
      </c>
      <c r="E65" s="50">
        <v>1545</v>
      </c>
      <c r="F65" s="50">
        <v>0</v>
      </c>
      <c r="G65" s="50">
        <v>0</v>
      </c>
      <c r="H65" s="50">
        <v>316</v>
      </c>
      <c r="I65" s="50">
        <v>225</v>
      </c>
      <c r="J65" s="50">
        <v>431</v>
      </c>
      <c r="K65" s="50">
        <v>2463</v>
      </c>
      <c r="L65" s="50">
        <v>1633</v>
      </c>
      <c r="M65" s="50">
        <v>1185</v>
      </c>
      <c r="N65" s="50">
        <v>984</v>
      </c>
      <c r="O65" s="50"/>
      <c r="P65" s="50">
        <f t="shared" si="0"/>
        <v>0</v>
      </c>
    </row>
    <row r="66" spans="2:16" ht="15.75" x14ac:dyDescent="0.25">
      <c r="B66" s="14" t="s">
        <v>110</v>
      </c>
      <c r="C66" s="50">
        <v>7270</v>
      </c>
      <c r="D66" s="50">
        <v>1884</v>
      </c>
      <c r="E66" s="50">
        <v>3076</v>
      </c>
      <c r="F66" s="50">
        <v>0</v>
      </c>
      <c r="G66" s="50">
        <v>0</v>
      </c>
      <c r="H66" s="50">
        <v>316</v>
      </c>
      <c r="I66" s="50">
        <v>25</v>
      </c>
      <c r="J66" s="50">
        <v>45</v>
      </c>
      <c r="K66" s="50">
        <v>616</v>
      </c>
      <c r="L66" s="50">
        <v>690</v>
      </c>
      <c r="M66" s="50">
        <v>277</v>
      </c>
      <c r="N66" s="50">
        <v>341</v>
      </c>
      <c r="O66" s="50"/>
      <c r="P66" s="50">
        <f t="shared" si="0"/>
        <v>0</v>
      </c>
    </row>
    <row r="67" spans="2:16" ht="15.75" x14ac:dyDescent="0.25">
      <c r="B67" s="14" t="s">
        <v>111</v>
      </c>
      <c r="C67" s="50">
        <v>13947</v>
      </c>
      <c r="D67" s="50">
        <v>5714</v>
      </c>
      <c r="E67" s="50">
        <v>2694</v>
      </c>
      <c r="F67" s="50">
        <v>0</v>
      </c>
      <c r="G67" s="50">
        <v>0</v>
      </c>
      <c r="H67" s="50">
        <v>316</v>
      </c>
      <c r="I67" s="50">
        <v>73</v>
      </c>
      <c r="J67" s="50">
        <v>37</v>
      </c>
      <c r="K67" s="50">
        <v>1308</v>
      </c>
      <c r="L67" s="50">
        <v>2615</v>
      </c>
      <c r="M67" s="50">
        <v>556</v>
      </c>
      <c r="N67" s="50">
        <v>634</v>
      </c>
      <c r="O67" s="50"/>
      <c r="P67" s="50">
        <f t="shared" si="0"/>
        <v>0</v>
      </c>
    </row>
    <row r="68" spans="2:16" ht="15.75" x14ac:dyDescent="0.25">
      <c r="B68" s="14" t="s">
        <v>112</v>
      </c>
      <c r="C68" s="50">
        <v>6917</v>
      </c>
      <c r="D68" s="50">
        <v>1082</v>
      </c>
      <c r="E68" s="50">
        <v>1850</v>
      </c>
      <c r="F68" s="50">
        <v>0</v>
      </c>
      <c r="G68" s="50">
        <v>0</v>
      </c>
      <c r="H68" s="50">
        <v>316</v>
      </c>
      <c r="I68" s="50">
        <v>73</v>
      </c>
      <c r="J68" s="50">
        <v>245</v>
      </c>
      <c r="K68" s="50">
        <v>1308</v>
      </c>
      <c r="L68" s="50">
        <v>1130</v>
      </c>
      <c r="M68" s="50">
        <v>452</v>
      </c>
      <c r="N68" s="50">
        <v>461</v>
      </c>
      <c r="O68" s="50"/>
      <c r="P68" s="50">
        <f t="shared" si="0"/>
        <v>0</v>
      </c>
    </row>
    <row r="69" spans="2:16" ht="15.75" x14ac:dyDescent="0.25">
      <c r="B69" s="14" t="s">
        <v>113</v>
      </c>
      <c r="C69" s="50">
        <v>3364</v>
      </c>
      <c r="D69" s="50">
        <v>234</v>
      </c>
      <c r="E69" s="50">
        <v>2057</v>
      </c>
      <c r="F69" s="50">
        <v>0</v>
      </c>
      <c r="G69" s="50">
        <v>0</v>
      </c>
      <c r="H69" s="50">
        <v>316</v>
      </c>
      <c r="I69" s="50">
        <v>18</v>
      </c>
      <c r="J69" s="50">
        <v>0</v>
      </c>
      <c r="K69" s="50">
        <v>231</v>
      </c>
      <c r="L69" s="50">
        <v>236</v>
      </c>
      <c r="M69" s="50">
        <v>126</v>
      </c>
      <c r="N69" s="50">
        <v>146</v>
      </c>
      <c r="O69" s="50"/>
      <c r="P69" s="50">
        <f t="shared" si="0"/>
        <v>0</v>
      </c>
    </row>
    <row r="70" spans="2:16" ht="15.75" x14ac:dyDescent="0.25">
      <c r="B70" s="14" t="s">
        <v>114</v>
      </c>
      <c r="C70" s="50">
        <v>10884</v>
      </c>
      <c r="D70" s="50">
        <v>2878</v>
      </c>
      <c r="E70" s="50">
        <v>4770</v>
      </c>
      <c r="F70" s="50">
        <v>0</v>
      </c>
      <c r="G70" s="50">
        <v>0</v>
      </c>
      <c r="H70" s="50">
        <v>316</v>
      </c>
      <c r="I70" s="50">
        <v>37</v>
      </c>
      <c r="J70" s="50">
        <v>15</v>
      </c>
      <c r="K70" s="50">
        <v>1001</v>
      </c>
      <c r="L70" s="50">
        <v>889</v>
      </c>
      <c r="M70" s="50">
        <v>438</v>
      </c>
      <c r="N70" s="50">
        <v>540</v>
      </c>
      <c r="O70" s="50"/>
      <c r="P70" s="50">
        <f t="shared" si="0"/>
        <v>0</v>
      </c>
    </row>
    <row r="71" spans="2:16" ht="15.75" x14ac:dyDescent="0.25">
      <c r="B71" s="14" t="s">
        <v>115</v>
      </c>
      <c r="C71" s="50">
        <v>4410</v>
      </c>
      <c r="D71" s="50">
        <v>145</v>
      </c>
      <c r="E71" s="50">
        <v>2294</v>
      </c>
      <c r="F71" s="50">
        <v>0</v>
      </c>
      <c r="G71" s="50">
        <v>0</v>
      </c>
      <c r="H71" s="50">
        <v>316</v>
      </c>
      <c r="I71" s="50">
        <v>49</v>
      </c>
      <c r="J71" s="50">
        <v>59</v>
      </c>
      <c r="K71" s="50">
        <v>539</v>
      </c>
      <c r="L71" s="50">
        <v>480</v>
      </c>
      <c r="M71" s="50">
        <v>254</v>
      </c>
      <c r="N71" s="50">
        <v>274</v>
      </c>
      <c r="O71" s="50"/>
      <c r="P71" s="50">
        <f t="shared" si="0"/>
        <v>0</v>
      </c>
    </row>
    <row r="72" spans="2:16" ht="15.75" x14ac:dyDescent="0.25">
      <c r="B72" s="14" t="s">
        <v>116</v>
      </c>
      <c r="C72" s="50">
        <v>9626</v>
      </c>
      <c r="D72" s="50">
        <v>79</v>
      </c>
      <c r="E72" s="50">
        <v>1721</v>
      </c>
      <c r="F72" s="50">
        <v>7</v>
      </c>
      <c r="G72" s="50">
        <v>0</v>
      </c>
      <c r="H72" s="50">
        <v>316</v>
      </c>
      <c r="I72" s="50">
        <v>270</v>
      </c>
      <c r="J72" s="50">
        <v>37</v>
      </c>
      <c r="K72" s="50">
        <v>4542</v>
      </c>
      <c r="L72" s="50">
        <v>800</v>
      </c>
      <c r="M72" s="50">
        <v>1231</v>
      </c>
      <c r="N72" s="50">
        <v>623</v>
      </c>
      <c r="O72" s="50"/>
      <c r="P72" s="50">
        <f t="shared" si="0"/>
        <v>0</v>
      </c>
    </row>
    <row r="73" spans="2:16" ht="15.75" x14ac:dyDescent="0.25">
      <c r="B73" s="14" t="s">
        <v>117</v>
      </c>
      <c r="C73" s="50">
        <v>12940</v>
      </c>
      <c r="D73" s="50">
        <v>630</v>
      </c>
      <c r="E73" s="50">
        <v>2688</v>
      </c>
      <c r="F73" s="50">
        <v>0</v>
      </c>
      <c r="G73" s="50">
        <v>4</v>
      </c>
      <c r="H73" s="50">
        <v>316</v>
      </c>
      <c r="I73" s="50">
        <v>410</v>
      </c>
      <c r="J73" s="50">
        <v>312</v>
      </c>
      <c r="K73" s="50">
        <v>4465</v>
      </c>
      <c r="L73" s="50">
        <v>2100</v>
      </c>
      <c r="M73" s="50">
        <v>1110</v>
      </c>
      <c r="N73" s="50">
        <v>905</v>
      </c>
      <c r="O73" s="50"/>
      <c r="P73" s="50">
        <f t="shared" si="0"/>
        <v>0</v>
      </c>
    </row>
    <row r="74" spans="2:16" ht="15.75" x14ac:dyDescent="0.25">
      <c r="B74" s="14" t="s">
        <v>118</v>
      </c>
      <c r="C74" s="50">
        <v>4963</v>
      </c>
      <c r="D74" s="50">
        <v>316</v>
      </c>
      <c r="E74" s="50">
        <v>2357</v>
      </c>
      <c r="F74" s="50">
        <v>0</v>
      </c>
      <c r="G74" s="50">
        <v>0</v>
      </c>
      <c r="H74" s="50">
        <v>316</v>
      </c>
      <c r="I74" s="50">
        <v>42</v>
      </c>
      <c r="J74" s="50">
        <v>30</v>
      </c>
      <c r="K74" s="50">
        <v>693</v>
      </c>
      <c r="L74" s="50">
        <v>582</v>
      </c>
      <c r="M74" s="50">
        <v>293</v>
      </c>
      <c r="N74" s="50">
        <v>334</v>
      </c>
      <c r="O74" s="50"/>
      <c r="P74" s="50">
        <f t="shared" si="0"/>
        <v>0</v>
      </c>
    </row>
    <row r="75" spans="2:16" s="1" customFormat="1" ht="15.75" x14ac:dyDescent="0.25">
      <c r="B75" s="93" t="s">
        <v>119</v>
      </c>
      <c r="C75" s="94">
        <f>42426-24126</f>
        <v>18300</v>
      </c>
      <c r="D75" s="94">
        <v>3710</v>
      </c>
      <c r="E75" s="94">
        <v>6803</v>
      </c>
      <c r="F75" s="94">
        <v>0</v>
      </c>
      <c r="G75" s="94">
        <v>0</v>
      </c>
      <c r="H75" s="94">
        <v>2844</v>
      </c>
      <c r="I75" s="94">
        <v>61</v>
      </c>
      <c r="J75" s="94">
        <v>111</v>
      </c>
      <c r="K75" s="94">
        <v>1693</v>
      </c>
      <c r="L75" s="94">
        <v>1853</v>
      </c>
      <c r="M75" s="94">
        <v>668</v>
      </c>
      <c r="N75" s="94">
        <v>557</v>
      </c>
      <c r="O75" s="94"/>
      <c r="P75" s="94">
        <f t="shared" si="0"/>
        <v>0</v>
      </c>
    </row>
    <row r="76" spans="2:16" s="1" customFormat="1" ht="15.75" x14ac:dyDescent="0.25">
      <c r="B76" s="93" t="s">
        <v>120</v>
      </c>
      <c r="C76" s="94">
        <f>190720+24126</f>
        <v>214846</v>
      </c>
      <c r="D76" s="94">
        <v>7349</v>
      </c>
      <c r="E76" s="94">
        <v>2384</v>
      </c>
      <c r="F76" s="94">
        <v>24126</v>
      </c>
      <c r="G76" s="94">
        <v>1899</v>
      </c>
      <c r="H76" s="94">
        <v>44872</v>
      </c>
      <c r="I76" s="94">
        <v>7362</v>
      </c>
      <c r="J76" s="94">
        <v>7712</v>
      </c>
      <c r="K76" s="94">
        <v>52651</v>
      </c>
      <c r="L76" s="94">
        <v>35333</v>
      </c>
      <c r="M76" s="94">
        <v>14373</v>
      </c>
      <c r="N76" s="94">
        <v>16785</v>
      </c>
      <c r="O76" s="94"/>
      <c r="P76" s="94">
        <f t="shared" ref="P76:P130" si="1">SUM(D76:N76)-C76</f>
        <v>0</v>
      </c>
    </row>
    <row r="77" spans="2:16" ht="15.75" x14ac:dyDescent="0.25">
      <c r="B77" s="14" t="s">
        <v>121</v>
      </c>
      <c r="C77" s="50">
        <v>40954</v>
      </c>
      <c r="D77" s="50">
        <v>83</v>
      </c>
      <c r="E77" s="50">
        <v>1176</v>
      </c>
      <c r="F77" s="50">
        <v>0</v>
      </c>
      <c r="G77" s="50">
        <v>0</v>
      </c>
      <c r="H77" s="50">
        <v>31600</v>
      </c>
      <c r="I77" s="50">
        <v>259</v>
      </c>
      <c r="J77" s="50">
        <v>141</v>
      </c>
      <c r="K77" s="50">
        <v>1770</v>
      </c>
      <c r="L77" s="50">
        <v>1489</v>
      </c>
      <c r="M77" s="50">
        <v>695</v>
      </c>
      <c r="N77" s="50">
        <v>3741</v>
      </c>
      <c r="O77" s="50"/>
      <c r="P77" s="50">
        <f t="shared" si="1"/>
        <v>0</v>
      </c>
    </row>
    <row r="78" spans="2:16" ht="15.75" x14ac:dyDescent="0.25">
      <c r="B78" s="14" t="s">
        <v>122</v>
      </c>
      <c r="C78" s="50">
        <v>12233</v>
      </c>
      <c r="D78" s="50">
        <f>3261</f>
        <v>3261</v>
      </c>
      <c r="E78" s="50">
        <v>3385</v>
      </c>
      <c r="F78" s="50">
        <v>0</v>
      </c>
      <c r="G78" s="50">
        <v>0</v>
      </c>
      <c r="H78" s="50">
        <v>316</v>
      </c>
      <c r="I78" s="50">
        <v>102</v>
      </c>
      <c r="J78" s="50">
        <v>82</v>
      </c>
      <c r="K78" s="50">
        <v>1770</v>
      </c>
      <c r="L78" s="50">
        <v>1991</v>
      </c>
      <c r="M78" s="50">
        <v>539</v>
      </c>
      <c r="N78" s="50">
        <v>787</v>
      </c>
      <c r="O78" s="50"/>
      <c r="P78" s="50">
        <f t="shared" si="1"/>
        <v>0</v>
      </c>
    </row>
    <row r="79" spans="2:16" ht="15.75" x14ac:dyDescent="0.25">
      <c r="B79" s="14" t="s">
        <v>123</v>
      </c>
      <c r="C79" s="50">
        <v>29081</v>
      </c>
      <c r="D79" s="50">
        <v>10008</v>
      </c>
      <c r="E79" s="50">
        <f>9547-5</f>
        <v>9542</v>
      </c>
      <c r="F79" s="50">
        <v>0</v>
      </c>
      <c r="G79" s="50">
        <v>0</v>
      </c>
      <c r="H79" s="50">
        <v>1896</v>
      </c>
      <c r="I79" s="50">
        <v>120</v>
      </c>
      <c r="J79" s="50">
        <v>22</v>
      </c>
      <c r="K79" s="50">
        <v>2540</v>
      </c>
      <c r="L79" s="50">
        <v>3004</v>
      </c>
      <c r="M79" s="50">
        <v>833</v>
      </c>
      <c r="N79" s="50">
        <v>1116</v>
      </c>
      <c r="O79" s="50"/>
      <c r="P79" s="50">
        <f t="shared" si="1"/>
        <v>0</v>
      </c>
    </row>
    <row r="80" spans="2:16" ht="15.75" x14ac:dyDescent="0.25">
      <c r="B80" s="14" t="s">
        <v>124</v>
      </c>
      <c r="C80" s="50">
        <v>11866</v>
      </c>
      <c r="D80" s="50">
        <v>4159</v>
      </c>
      <c r="E80" s="50">
        <v>3346</v>
      </c>
      <c r="F80" s="50">
        <v>0</v>
      </c>
      <c r="G80" s="50">
        <v>0</v>
      </c>
      <c r="H80" s="50">
        <v>316</v>
      </c>
      <c r="I80" s="50">
        <v>79</v>
      </c>
      <c r="J80" s="50">
        <v>59</v>
      </c>
      <c r="K80" s="50">
        <v>1232</v>
      </c>
      <c r="L80" s="50">
        <v>1472</v>
      </c>
      <c r="M80" s="50">
        <v>508</v>
      </c>
      <c r="N80" s="50">
        <v>695</v>
      </c>
      <c r="O80" s="50"/>
      <c r="P80" s="50">
        <f t="shared" si="1"/>
        <v>0</v>
      </c>
    </row>
    <row r="81" spans="2:16" ht="15.75" x14ac:dyDescent="0.25">
      <c r="B81" s="14" t="s">
        <v>125</v>
      </c>
      <c r="C81" s="50">
        <v>12258</v>
      </c>
      <c r="D81" s="50">
        <v>3758</v>
      </c>
      <c r="E81" s="50">
        <v>4599</v>
      </c>
      <c r="F81" s="50">
        <v>0</v>
      </c>
      <c r="G81" s="50">
        <v>0</v>
      </c>
      <c r="H81" s="50">
        <v>316</v>
      </c>
      <c r="I81" s="50">
        <v>37</v>
      </c>
      <c r="J81" s="50">
        <v>15</v>
      </c>
      <c r="K81" s="50">
        <v>1232</v>
      </c>
      <c r="L81" s="50">
        <v>1498</v>
      </c>
      <c r="M81" s="50">
        <v>437</v>
      </c>
      <c r="N81" s="50">
        <v>366</v>
      </c>
      <c r="O81" s="50"/>
      <c r="P81" s="50">
        <f t="shared" si="1"/>
        <v>0</v>
      </c>
    </row>
    <row r="82" spans="2:16" ht="15.75" x14ac:dyDescent="0.25">
      <c r="B82" s="14" t="s">
        <v>126</v>
      </c>
      <c r="C82" s="50">
        <v>8082</v>
      </c>
      <c r="D82" s="50">
        <v>3621</v>
      </c>
      <c r="E82" s="50">
        <v>1965</v>
      </c>
      <c r="F82" s="50">
        <v>0</v>
      </c>
      <c r="G82" s="50">
        <v>0</v>
      </c>
      <c r="H82" s="50">
        <v>316</v>
      </c>
      <c r="I82" s="50">
        <v>37</v>
      </c>
      <c r="J82" s="50">
        <v>59</v>
      </c>
      <c r="K82" s="50">
        <v>770</v>
      </c>
      <c r="L82" s="50">
        <v>765</v>
      </c>
      <c r="M82" s="50">
        <v>285</v>
      </c>
      <c r="N82" s="50">
        <v>264</v>
      </c>
      <c r="O82" s="50"/>
      <c r="P82" s="50">
        <f t="shared" si="1"/>
        <v>0</v>
      </c>
    </row>
    <row r="83" spans="2:16" ht="15.75" x14ac:dyDescent="0.25">
      <c r="B83" s="14" t="s">
        <v>127</v>
      </c>
      <c r="C83" s="50">
        <v>33520</v>
      </c>
      <c r="D83" s="50">
        <v>3216</v>
      </c>
      <c r="E83" s="50">
        <v>5195</v>
      </c>
      <c r="F83" s="50">
        <v>0</v>
      </c>
      <c r="G83" s="50">
        <v>1680</v>
      </c>
      <c r="H83" s="50">
        <v>14536</v>
      </c>
      <c r="I83" s="50">
        <v>387</v>
      </c>
      <c r="J83" s="50">
        <v>528</v>
      </c>
      <c r="K83" s="50">
        <v>1847</v>
      </c>
      <c r="L83" s="50">
        <v>4907</v>
      </c>
      <c r="M83" s="50">
        <v>609</v>
      </c>
      <c r="N83" s="50">
        <v>615</v>
      </c>
      <c r="O83" s="50"/>
      <c r="P83" s="50">
        <f t="shared" si="1"/>
        <v>0</v>
      </c>
    </row>
    <row r="84" spans="2:16" ht="15.75" x14ac:dyDescent="0.25">
      <c r="B84" s="14" t="s">
        <v>128</v>
      </c>
      <c r="C84" s="50">
        <v>35895</v>
      </c>
      <c r="D84" s="50">
        <v>5685</v>
      </c>
      <c r="E84" s="50">
        <v>3894</v>
      </c>
      <c r="F84" s="50">
        <v>0</v>
      </c>
      <c r="G84" s="50">
        <v>0</v>
      </c>
      <c r="H84" s="50">
        <v>6636</v>
      </c>
      <c r="I84" s="50">
        <v>755</v>
      </c>
      <c r="J84" s="50">
        <v>610</v>
      </c>
      <c r="K84" s="50">
        <v>7544</v>
      </c>
      <c r="L84" s="50">
        <v>4948</v>
      </c>
      <c r="M84" s="50">
        <v>2480</v>
      </c>
      <c r="N84" s="50">
        <v>3343</v>
      </c>
      <c r="O84" s="50"/>
      <c r="P84" s="50">
        <f t="shared" si="1"/>
        <v>0</v>
      </c>
    </row>
    <row r="85" spans="2:16" ht="15.75" x14ac:dyDescent="0.25">
      <c r="B85" s="14" t="s">
        <v>129</v>
      </c>
      <c r="C85" s="50">
        <v>218971</v>
      </c>
      <c r="D85" s="50">
        <v>3998</v>
      </c>
      <c r="E85" s="50">
        <v>1550</v>
      </c>
      <c r="F85" s="50">
        <v>0</v>
      </c>
      <c r="G85" s="50">
        <v>81</v>
      </c>
      <c r="H85" s="50">
        <v>63516</v>
      </c>
      <c r="I85" s="50">
        <v>5789</v>
      </c>
      <c r="J85" s="50">
        <v>2878</v>
      </c>
      <c r="K85" s="50">
        <v>38103</v>
      </c>
      <c r="L85" s="50">
        <v>35810</v>
      </c>
      <c r="M85" s="50">
        <v>15705</v>
      </c>
      <c r="N85" s="50">
        <v>51541</v>
      </c>
      <c r="O85" s="50"/>
      <c r="P85" s="50">
        <f t="shared" si="1"/>
        <v>0</v>
      </c>
    </row>
    <row r="86" spans="2:16" ht="15.75" x14ac:dyDescent="0.25">
      <c r="B86" s="14" t="s">
        <v>130</v>
      </c>
      <c r="C86" s="50">
        <v>9037</v>
      </c>
      <c r="D86" s="50">
        <v>2102</v>
      </c>
      <c r="E86" s="50">
        <v>3534</v>
      </c>
      <c r="F86" s="50">
        <v>0</v>
      </c>
      <c r="G86" s="50">
        <v>0</v>
      </c>
      <c r="H86" s="50">
        <v>316</v>
      </c>
      <c r="I86" s="50">
        <v>80</v>
      </c>
      <c r="J86" s="50">
        <v>52</v>
      </c>
      <c r="K86" s="50">
        <v>1078</v>
      </c>
      <c r="L86" s="50">
        <v>1043</v>
      </c>
      <c r="M86" s="50">
        <v>358</v>
      </c>
      <c r="N86" s="50">
        <v>474</v>
      </c>
      <c r="O86" s="50"/>
      <c r="P86" s="50">
        <f t="shared" si="1"/>
        <v>0</v>
      </c>
    </row>
    <row r="87" spans="2:16" ht="15.75" x14ac:dyDescent="0.25">
      <c r="B87" s="14" t="s">
        <v>131</v>
      </c>
      <c r="C87" s="50">
        <v>11270</v>
      </c>
      <c r="D87" s="50">
        <v>1037</v>
      </c>
      <c r="E87" s="50">
        <v>3187</v>
      </c>
      <c r="F87" s="50">
        <v>0</v>
      </c>
      <c r="G87" s="50">
        <v>0</v>
      </c>
      <c r="H87" s="50">
        <v>1264</v>
      </c>
      <c r="I87" s="50">
        <v>147</v>
      </c>
      <c r="J87" s="50">
        <v>30</v>
      </c>
      <c r="K87" s="50">
        <v>2155</v>
      </c>
      <c r="L87" s="50">
        <v>1922</v>
      </c>
      <c r="M87" s="50">
        <v>673</v>
      </c>
      <c r="N87" s="50">
        <v>855</v>
      </c>
      <c r="O87" s="50"/>
      <c r="P87" s="50">
        <f t="shared" si="1"/>
        <v>0</v>
      </c>
    </row>
    <row r="88" spans="2:16" ht="15.75" x14ac:dyDescent="0.25">
      <c r="B88" s="14" t="s">
        <v>132</v>
      </c>
      <c r="C88" s="50">
        <v>12080</v>
      </c>
      <c r="D88" s="50">
        <v>2079</v>
      </c>
      <c r="E88" s="50">
        <v>4569</v>
      </c>
      <c r="F88" s="50">
        <v>0</v>
      </c>
      <c r="G88" s="50">
        <v>0</v>
      </c>
      <c r="H88" s="50">
        <v>316</v>
      </c>
      <c r="I88" s="50">
        <v>86</v>
      </c>
      <c r="J88" s="50">
        <v>164</v>
      </c>
      <c r="K88" s="50">
        <v>1616</v>
      </c>
      <c r="L88" s="50">
        <v>2067</v>
      </c>
      <c r="M88" s="50">
        <v>573</v>
      </c>
      <c r="N88" s="50">
        <v>610</v>
      </c>
      <c r="O88" s="50"/>
      <c r="P88" s="50">
        <f t="shared" si="1"/>
        <v>0</v>
      </c>
    </row>
    <row r="89" spans="2:16" ht="15.75" x14ac:dyDescent="0.25">
      <c r="B89" s="14" t="s">
        <v>133</v>
      </c>
      <c r="C89" s="50">
        <v>27023</v>
      </c>
      <c r="D89" s="50">
        <v>4590</v>
      </c>
      <c r="E89" s="50">
        <v>8497</v>
      </c>
      <c r="F89" s="50">
        <v>0</v>
      </c>
      <c r="G89" s="50">
        <v>0</v>
      </c>
      <c r="H89" s="50">
        <v>3476</v>
      </c>
      <c r="I89" s="50">
        <v>210</v>
      </c>
      <c r="J89" s="50">
        <v>156</v>
      </c>
      <c r="K89" s="50">
        <v>3387</v>
      </c>
      <c r="L89" s="50">
        <v>4028</v>
      </c>
      <c r="M89" s="50">
        <v>1262</v>
      </c>
      <c r="N89" s="50">
        <v>1417</v>
      </c>
      <c r="O89" s="50"/>
      <c r="P89" s="50">
        <f t="shared" si="1"/>
        <v>0</v>
      </c>
    </row>
    <row r="90" spans="2:16" ht="15.75" x14ac:dyDescent="0.25">
      <c r="B90" s="47" t="s">
        <v>134</v>
      </c>
      <c r="C90" s="50">
        <v>32406</v>
      </c>
      <c r="D90" s="50">
        <v>12243</v>
      </c>
      <c r="E90" s="50">
        <v>4155</v>
      </c>
      <c r="F90" s="50">
        <v>4803</v>
      </c>
      <c r="G90" s="50">
        <v>83</v>
      </c>
      <c r="H90" s="50">
        <v>3160</v>
      </c>
      <c r="I90" s="50">
        <v>74</v>
      </c>
      <c r="J90" s="50">
        <v>334</v>
      </c>
      <c r="K90" s="50">
        <v>2232</v>
      </c>
      <c r="L90" s="50">
        <v>3930</v>
      </c>
      <c r="M90" s="50">
        <v>756</v>
      </c>
      <c r="N90" s="50">
        <v>636</v>
      </c>
      <c r="O90" s="50"/>
      <c r="P90" s="50">
        <f t="shared" si="1"/>
        <v>0</v>
      </c>
    </row>
    <row r="91" spans="2:16" ht="15.75" x14ac:dyDescent="0.25">
      <c r="B91" s="47" t="s">
        <v>135</v>
      </c>
      <c r="C91" s="50">
        <v>14080</v>
      </c>
      <c r="D91" s="50">
        <v>505</v>
      </c>
      <c r="E91" s="50">
        <v>4738</v>
      </c>
      <c r="F91" s="50">
        <v>0</v>
      </c>
      <c r="G91" s="50">
        <v>0</v>
      </c>
      <c r="H91" s="50">
        <v>1896</v>
      </c>
      <c r="I91" s="50">
        <v>237</v>
      </c>
      <c r="J91" s="50">
        <v>230</v>
      </c>
      <c r="K91" s="50">
        <v>2617</v>
      </c>
      <c r="L91" s="50">
        <v>2053</v>
      </c>
      <c r="M91" s="50">
        <v>824</v>
      </c>
      <c r="N91" s="50">
        <v>980</v>
      </c>
      <c r="O91" s="50"/>
      <c r="P91" s="50">
        <f t="shared" si="1"/>
        <v>0</v>
      </c>
    </row>
    <row r="92" spans="2:16" ht="15.75" x14ac:dyDescent="0.25">
      <c r="B92" s="47" t="s">
        <v>136</v>
      </c>
      <c r="C92" s="50">
        <v>34371</v>
      </c>
      <c r="D92" s="50">
        <v>1039</v>
      </c>
      <c r="E92" s="50">
        <v>2506</v>
      </c>
      <c r="F92" s="50">
        <v>0</v>
      </c>
      <c r="G92" s="50">
        <v>25</v>
      </c>
      <c r="H92" s="50">
        <v>16116</v>
      </c>
      <c r="I92" s="50">
        <v>1618</v>
      </c>
      <c r="J92" s="50">
        <v>811</v>
      </c>
      <c r="K92" s="50">
        <v>6004</v>
      </c>
      <c r="L92" s="50">
        <v>3032</v>
      </c>
      <c r="M92" s="50">
        <v>1399</v>
      </c>
      <c r="N92" s="50">
        <v>1821</v>
      </c>
      <c r="O92" s="50"/>
      <c r="P92" s="50">
        <f t="shared" si="1"/>
        <v>0</v>
      </c>
    </row>
    <row r="93" spans="2:16" ht="15.75" x14ac:dyDescent="0.25">
      <c r="B93" s="47" t="s">
        <v>137</v>
      </c>
      <c r="C93" s="50">
        <v>22748</v>
      </c>
      <c r="D93" s="50">
        <v>606</v>
      </c>
      <c r="E93" s="50">
        <v>4153</v>
      </c>
      <c r="F93" s="50">
        <v>0</v>
      </c>
      <c r="G93" s="50">
        <v>120</v>
      </c>
      <c r="H93" s="50">
        <v>12956</v>
      </c>
      <c r="I93" s="50">
        <v>177</v>
      </c>
      <c r="J93" s="50">
        <v>67</v>
      </c>
      <c r="K93" s="50">
        <v>1309</v>
      </c>
      <c r="L93" s="50">
        <v>2134</v>
      </c>
      <c r="M93" s="50">
        <v>569</v>
      </c>
      <c r="N93" s="50">
        <v>657</v>
      </c>
      <c r="O93" s="50"/>
      <c r="P93" s="50">
        <f t="shared" si="1"/>
        <v>0</v>
      </c>
    </row>
    <row r="94" spans="2:16" ht="15.75" x14ac:dyDescent="0.25">
      <c r="B94" s="47" t="s">
        <v>138</v>
      </c>
      <c r="C94" s="50">
        <v>6204</v>
      </c>
      <c r="D94" s="50">
        <v>749</v>
      </c>
      <c r="E94" s="50">
        <v>2277</v>
      </c>
      <c r="F94" s="50">
        <v>0</v>
      </c>
      <c r="G94" s="50">
        <v>0</v>
      </c>
      <c r="H94" s="50">
        <v>316</v>
      </c>
      <c r="I94" s="50">
        <v>95</v>
      </c>
      <c r="J94" s="50">
        <v>22</v>
      </c>
      <c r="K94" s="50">
        <v>1155</v>
      </c>
      <c r="L94" s="50">
        <v>776</v>
      </c>
      <c r="M94" s="50">
        <v>350</v>
      </c>
      <c r="N94" s="50">
        <v>464</v>
      </c>
      <c r="O94" s="50"/>
      <c r="P94" s="50">
        <f t="shared" si="1"/>
        <v>0</v>
      </c>
    </row>
    <row r="95" spans="2:16" ht="15.75" x14ac:dyDescent="0.25">
      <c r="B95" s="14" t="s">
        <v>139</v>
      </c>
      <c r="C95" s="50">
        <v>5869</v>
      </c>
      <c r="D95" s="50">
        <v>129</v>
      </c>
      <c r="E95" s="50">
        <v>2797</v>
      </c>
      <c r="F95" s="50">
        <v>0</v>
      </c>
      <c r="G95" s="50">
        <v>0</v>
      </c>
      <c r="H95" s="50">
        <v>316</v>
      </c>
      <c r="I95" s="50">
        <v>98</v>
      </c>
      <c r="J95" s="50">
        <v>335</v>
      </c>
      <c r="K95" s="50">
        <v>1000</v>
      </c>
      <c r="L95" s="50">
        <v>418</v>
      </c>
      <c r="M95" s="50">
        <v>435</v>
      </c>
      <c r="N95" s="50">
        <v>341</v>
      </c>
      <c r="O95" s="50"/>
      <c r="P95" s="50">
        <f t="shared" si="1"/>
        <v>0</v>
      </c>
    </row>
    <row r="96" spans="2:16" ht="15.75" x14ac:dyDescent="0.25">
      <c r="B96" s="14" t="s">
        <v>140</v>
      </c>
      <c r="C96" s="50">
        <v>9859</v>
      </c>
      <c r="D96" s="50">
        <v>796</v>
      </c>
      <c r="E96" s="50">
        <v>2972</v>
      </c>
      <c r="F96" s="50">
        <v>0</v>
      </c>
      <c r="G96" s="50">
        <v>0</v>
      </c>
      <c r="H96" s="50">
        <v>2844</v>
      </c>
      <c r="I96" s="50">
        <v>98</v>
      </c>
      <c r="J96" s="50">
        <v>453</v>
      </c>
      <c r="K96" s="50">
        <v>1000</v>
      </c>
      <c r="L96" s="50">
        <v>1015</v>
      </c>
      <c r="M96" s="50">
        <v>332</v>
      </c>
      <c r="N96" s="50">
        <v>349</v>
      </c>
      <c r="O96" s="50"/>
      <c r="P96" s="50">
        <f t="shared" si="1"/>
        <v>0</v>
      </c>
    </row>
    <row r="97" spans="2:16" ht="15.75" x14ac:dyDescent="0.25">
      <c r="B97" s="14" t="s">
        <v>141</v>
      </c>
      <c r="C97" s="50">
        <v>29248</v>
      </c>
      <c r="D97" s="50">
        <v>2170</v>
      </c>
      <c r="E97" s="50">
        <v>3101</v>
      </c>
      <c r="F97" s="50">
        <v>0</v>
      </c>
      <c r="G97" s="50">
        <v>0</v>
      </c>
      <c r="H97" s="50">
        <v>12956</v>
      </c>
      <c r="I97" s="50">
        <v>468</v>
      </c>
      <c r="J97" s="50">
        <v>67</v>
      </c>
      <c r="K97" s="50">
        <v>3926</v>
      </c>
      <c r="L97" s="50">
        <v>2809</v>
      </c>
      <c r="M97" s="50">
        <v>1347</v>
      </c>
      <c r="N97" s="50">
        <v>2404</v>
      </c>
      <c r="O97" s="50"/>
      <c r="P97" s="50">
        <f t="shared" si="1"/>
        <v>0</v>
      </c>
    </row>
    <row r="98" spans="2:16" ht="15.75" x14ac:dyDescent="0.25">
      <c r="B98" s="14" t="s">
        <v>142</v>
      </c>
      <c r="C98" s="50">
        <v>7566</v>
      </c>
      <c r="D98" s="50">
        <v>380</v>
      </c>
      <c r="E98" s="50">
        <v>3387</v>
      </c>
      <c r="F98" s="50">
        <v>0</v>
      </c>
      <c r="G98" s="50">
        <v>0</v>
      </c>
      <c r="H98" s="50">
        <v>632</v>
      </c>
      <c r="I98" s="50">
        <v>131</v>
      </c>
      <c r="J98" s="50">
        <v>97</v>
      </c>
      <c r="K98" s="50">
        <v>1155</v>
      </c>
      <c r="L98" s="50">
        <v>973</v>
      </c>
      <c r="M98" s="50">
        <v>388</v>
      </c>
      <c r="N98" s="50">
        <v>423</v>
      </c>
      <c r="O98" s="50"/>
      <c r="P98" s="50">
        <f t="shared" si="1"/>
        <v>0</v>
      </c>
    </row>
    <row r="99" spans="2:16" ht="15.75" x14ac:dyDescent="0.25">
      <c r="B99" s="14" t="s">
        <v>143</v>
      </c>
      <c r="C99" s="50">
        <v>8669</v>
      </c>
      <c r="D99" s="50">
        <v>931</v>
      </c>
      <c r="E99" s="50">
        <v>4035</v>
      </c>
      <c r="F99" s="50">
        <v>0</v>
      </c>
      <c r="G99" s="50">
        <v>0</v>
      </c>
      <c r="H99" s="50">
        <v>948</v>
      </c>
      <c r="I99" s="50">
        <v>61</v>
      </c>
      <c r="J99" s="50">
        <v>59</v>
      </c>
      <c r="K99" s="50">
        <v>1001</v>
      </c>
      <c r="L99" s="50">
        <v>845</v>
      </c>
      <c r="M99" s="50">
        <v>413</v>
      </c>
      <c r="N99" s="50">
        <v>376</v>
      </c>
      <c r="O99" s="50"/>
      <c r="P99" s="50">
        <f t="shared" si="1"/>
        <v>0</v>
      </c>
    </row>
    <row r="100" spans="2:16" ht="15.75" x14ac:dyDescent="0.25">
      <c r="B100" s="14" t="s">
        <v>144</v>
      </c>
      <c r="C100" s="50">
        <v>36057</v>
      </c>
      <c r="D100" s="50">
        <v>9084</v>
      </c>
      <c r="E100" s="50">
        <v>3315</v>
      </c>
      <c r="F100" s="50">
        <v>0</v>
      </c>
      <c r="G100" s="50">
        <v>136</v>
      </c>
      <c r="H100" s="50">
        <v>316</v>
      </c>
      <c r="I100" s="50">
        <v>770</v>
      </c>
      <c r="J100" s="50">
        <v>580</v>
      </c>
      <c r="K100" s="50">
        <v>7544</v>
      </c>
      <c r="L100" s="50">
        <v>6577</v>
      </c>
      <c r="M100" s="50">
        <v>2016</v>
      </c>
      <c r="N100" s="50">
        <v>5719</v>
      </c>
      <c r="O100" s="50"/>
      <c r="P100" s="50">
        <f t="shared" si="1"/>
        <v>0</v>
      </c>
    </row>
    <row r="101" spans="2:16" ht="15.75" x14ac:dyDescent="0.25">
      <c r="B101" s="14" t="s">
        <v>145</v>
      </c>
      <c r="C101" s="50">
        <v>26264</v>
      </c>
      <c r="D101" s="50">
        <v>5376</v>
      </c>
      <c r="E101" s="50">
        <v>6397</v>
      </c>
      <c r="F101" s="50">
        <v>0</v>
      </c>
      <c r="G101" s="50">
        <v>0</v>
      </c>
      <c r="H101" s="50">
        <v>3476</v>
      </c>
      <c r="I101" s="50">
        <v>280</v>
      </c>
      <c r="J101" s="50">
        <v>104</v>
      </c>
      <c r="K101" s="50">
        <v>3694</v>
      </c>
      <c r="L101" s="50">
        <v>4189</v>
      </c>
      <c r="M101" s="50">
        <v>1397</v>
      </c>
      <c r="N101" s="50">
        <v>1351</v>
      </c>
      <c r="O101" s="50"/>
      <c r="P101" s="50">
        <f t="shared" si="1"/>
        <v>0</v>
      </c>
    </row>
    <row r="102" spans="2:16" ht="15.75" x14ac:dyDescent="0.25">
      <c r="B102" s="14" t="s">
        <v>146</v>
      </c>
      <c r="C102" s="50">
        <v>106276</v>
      </c>
      <c r="D102" s="50">
        <v>3060</v>
      </c>
      <c r="E102" s="50">
        <v>7407</v>
      </c>
      <c r="F102" s="50">
        <v>0</v>
      </c>
      <c r="G102" s="50">
        <v>13259</v>
      </c>
      <c r="H102" s="50">
        <v>47716</v>
      </c>
      <c r="I102" s="50">
        <v>6931</v>
      </c>
      <c r="J102" s="50">
        <v>707</v>
      </c>
      <c r="K102" s="50">
        <v>9545</v>
      </c>
      <c r="L102" s="50">
        <v>12361</v>
      </c>
      <c r="M102" s="50">
        <v>2383</v>
      </c>
      <c r="N102" s="50">
        <v>2907</v>
      </c>
      <c r="O102" s="50"/>
      <c r="P102" s="50">
        <f t="shared" si="1"/>
        <v>0</v>
      </c>
    </row>
    <row r="103" spans="2:16" ht="15.75" x14ac:dyDescent="0.25">
      <c r="B103" s="14" t="s">
        <v>147</v>
      </c>
      <c r="C103" s="50">
        <v>17506</v>
      </c>
      <c r="D103" s="50">
        <v>7373</v>
      </c>
      <c r="E103" s="50">
        <v>4191</v>
      </c>
      <c r="F103" s="50">
        <v>0</v>
      </c>
      <c r="G103" s="50">
        <v>38</v>
      </c>
      <c r="H103" s="50">
        <v>316</v>
      </c>
      <c r="I103" s="50">
        <v>115</v>
      </c>
      <c r="J103" s="50">
        <v>126</v>
      </c>
      <c r="K103" s="50">
        <v>2232</v>
      </c>
      <c r="L103" s="50">
        <v>1835</v>
      </c>
      <c r="M103" s="50">
        <v>573</v>
      </c>
      <c r="N103" s="50">
        <v>707</v>
      </c>
      <c r="O103" s="50"/>
      <c r="P103" s="50">
        <f t="shared" si="1"/>
        <v>0</v>
      </c>
    </row>
    <row r="104" spans="2:16" ht="15.75" x14ac:dyDescent="0.25">
      <c r="B104" s="14" t="s">
        <v>148</v>
      </c>
      <c r="C104" s="50">
        <v>25777</v>
      </c>
      <c r="D104" s="50">
        <v>9261</v>
      </c>
      <c r="E104" s="50">
        <v>5868</v>
      </c>
      <c r="F104" s="50">
        <v>0</v>
      </c>
      <c r="G104" s="50">
        <v>0</v>
      </c>
      <c r="H104" s="50">
        <v>316</v>
      </c>
      <c r="I104" s="50">
        <v>229</v>
      </c>
      <c r="J104" s="50">
        <v>297</v>
      </c>
      <c r="K104" s="50">
        <v>4003</v>
      </c>
      <c r="L104" s="50">
        <v>2815</v>
      </c>
      <c r="M104" s="50">
        <v>1361</v>
      </c>
      <c r="N104" s="50">
        <v>1627</v>
      </c>
      <c r="O104" s="50"/>
      <c r="P104" s="50">
        <f t="shared" si="1"/>
        <v>0</v>
      </c>
    </row>
    <row r="105" spans="2:16" ht="15.75" x14ac:dyDescent="0.25">
      <c r="B105" s="14" t="s">
        <v>149</v>
      </c>
      <c r="C105" s="50">
        <v>15354</v>
      </c>
      <c r="D105" s="50">
        <v>3582</v>
      </c>
      <c r="E105" s="50">
        <v>3858</v>
      </c>
      <c r="F105" s="50">
        <v>0</v>
      </c>
      <c r="G105" s="50">
        <v>0</v>
      </c>
      <c r="H105" s="50">
        <v>4424</v>
      </c>
      <c r="I105" s="50">
        <v>86</v>
      </c>
      <c r="J105" s="50">
        <v>45</v>
      </c>
      <c r="K105" s="50">
        <v>1155</v>
      </c>
      <c r="L105" s="50">
        <v>1310</v>
      </c>
      <c r="M105" s="50">
        <v>388</v>
      </c>
      <c r="N105" s="50">
        <v>506</v>
      </c>
      <c r="O105" s="50"/>
      <c r="P105" s="50">
        <f t="shared" si="1"/>
        <v>0</v>
      </c>
    </row>
    <row r="106" spans="2:16" ht="15.75" x14ac:dyDescent="0.25">
      <c r="B106" s="14" t="s">
        <v>150</v>
      </c>
      <c r="C106" s="50">
        <v>49923</v>
      </c>
      <c r="D106" s="50">
        <v>12941</v>
      </c>
      <c r="E106" s="50">
        <v>3341</v>
      </c>
      <c r="F106" s="50">
        <v>0</v>
      </c>
      <c r="G106" s="50">
        <v>0</v>
      </c>
      <c r="H106" s="50">
        <v>10428</v>
      </c>
      <c r="I106" s="50">
        <v>871</v>
      </c>
      <c r="J106" s="50">
        <v>1354</v>
      </c>
      <c r="K106" s="50">
        <v>7775</v>
      </c>
      <c r="L106" s="50">
        <v>6530</v>
      </c>
      <c r="M106" s="50">
        <v>2549</v>
      </c>
      <c r="N106" s="50">
        <v>4134</v>
      </c>
      <c r="O106" s="50"/>
      <c r="P106" s="50">
        <f t="shared" si="1"/>
        <v>0</v>
      </c>
    </row>
    <row r="107" spans="2:16" ht="15.75" x14ac:dyDescent="0.25">
      <c r="B107" s="14" t="s">
        <v>151</v>
      </c>
      <c r="C107" s="50">
        <v>3890</v>
      </c>
      <c r="D107" s="50">
        <v>595</v>
      </c>
      <c r="E107" s="50">
        <v>2228</v>
      </c>
      <c r="F107" s="50">
        <v>0</v>
      </c>
      <c r="G107" s="50">
        <v>0</v>
      </c>
      <c r="H107" s="50">
        <v>316</v>
      </c>
      <c r="I107" s="50">
        <v>12</v>
      </c>
      <c r="J107" s="50">
        <v>7</v>
      </c>
      <c r="K107" s="50">
        <v>231</v>
      </c>
      <c r="L107" s="50">
        <v>278</v>
      </c>
      <c r="M107" s="50">
        <v>87</v>
      </c>
      <c r="N107" s="50">
        <v>136</v>
      </c>
      <c r="O107" s="50"/>
      <c r="P107" s="50">
        <f t="shared" si="1"/>
        <v>0</v>
      </c>
    </row>
    <row r="108" spans="2:16" ht="15.75" x14ac:dyDescent="0.25">
      <c r="B108" s="14" t="s">
        <v>152</v>
      </c>
      <c r="C108" s="50">
        <v>31824</v>
      </c>
      <c r="D108" s="50">
        <v>686</v>
      </c>
      <c r="E108" s="50">
        <v>2550</v>
      </c>
      <c r="F108" s="50">
        <v>0</v>
      </c>
      <c r="G108" s="50">
        <v>3</v>
      </c>
      <c r="H108" s="50">
        <v>18644</v>
      </c>
      <c r="I108" s="50">
        <v>872</v>
      </c>
      <c r="J108" s="50">
        <v>588</v>
      </c>
      <c r="K108" s="50">
        <v>3926</v>
      </c>
      <c r="L108" s="50">
        <v>2061</v>
      </c>
      <c r="M108" s="50">
        <v>1262</v>
      </c>
      <c r="N108" s="50">
        <v>1232</v>
      </c>
      <c r="O108" s="50"/>
      <c r="P108" s="50">
        <f t="shared" si="1"/>
        <v>0</v>
      </c>
    </row>
    <row r="109" spans="2:16" ht="15.75" x14ac:dyDescent="0.25">
      <c r="B109" s="14" t="s">
        <v>153</v>
      </c>
      <c r="C109" s="50">
        <v>19781</v>
      </c>
      <c r="D109" s="50">
        <v>9129</v>
      </c>
      <c r="E109" s="50">
        <v>4240</v>
      </c>
      <c r="F109" s="50">
        <v>0</v>
      </c>
      <c r="G109" s="50">
        <v>0</v>
      </c>
      <c r="H109" s="50">
        <v>316</v>
      </c>
      <c r="I109" s="50">
        <v>73</v>
      </c>
      <c r="J109" s="50">
        <v>22</v>
      </c>
      <c r="K109" s="50">
        <v>1924</v>
      </c>
      <c r="L109" s="50">
        <v>2414</v>
      </c>
      <c r="M109" s="50">
        <v>682</v>
      </c>
      <c r="N109" s="50">
        <v>981</v>
      </c>
      <c r="O109" s="50"/>
      <c r="P109" s="50">
        <f t="shared" si="1"/>
        <v>0</v>
      </c>
    </row>
    <row r="110" spans="2:16" x14ac:dyDescent="0.25">
      <c r="B110" s="48" t="s">
        <v>154</v>
      </c>
      <c r="C110" s="50">
        <v>121040</v>
      </c>
      <c r="D110" s="50">
        <v>5240</v>
      </c>
      <c r="E110" s="50">
        <v>713</v>
      </c>
      <c r="F110" s="50">
        <v>11</v>
      </c>
      <c r="G110" s="50">
        <v>0</v>
      </c>
      <c r="H110" s="50">
        <v>108704</v>
      </c>
      <c r="I110" s="50">
        <v>1097</v>
      </c>
      <c r="J110" s="50">
        <v>327</v>
      </c>
      <c r="K110" s="50">
        <v>1616</v>
      </c>
      <c r="L110" s="50">
        <v>1937</v>
      </c>
      <c r="M110" s="50">
        <v>603</v>
      </c>
      <c r="N110" s="50">
        <v>792</v>
      </c>
      <c r="O110" s="50"/>
      <c r="P110" s="50">
        <f t="shared" si="1"/>
        <v>0</v>
      </c>
    </row>
    <row r="111" spans="2:16" ht="15.75" x14ac:dyDescent="0.25">
      <c r="B111" s="14" t="s">
        <v>155</v>
      </c>
      <c r="C111" s="50">
        <v>9359</v>
      </c>
      <c r="D111" s="50">
        <v>1017</v>
      </c>
      <c r="E111" s="50">
        <v>4310</v>
      </c>
      <c r="F111" s="50">
        <v>0</v>
      </c>
      <c r="G111" s="50">
        <v>0</v>
      </c>
      <c r="H111" s="50">
        <v>316</v>
      </c>
      <c r="I111" s="50">
        <v>60</v>
      </c>
      <c r="J111" s="50">
        <v>82</v>
      </c>
      <c r="K111" s="50">
        <v>1232</v>
      </c>
      <c r="L111" s="50">
        <v>1460</v>
      </c>
      <c r="M111" s="50">
        <v>421</v>
      </c>
      <c r="N111" s="50">
        <v>461</v>
      </c>
      <c r="O111" s="50"/>
      <c r="P111" s="50">
        <f t="shared" si="1"/>
        <v>0</v>
      </c>
    </row>
    <row r="112" spans="2:16" ht="15.75" x14ac:dyDescent="0.25">
      <c r="B112" s="14" t="s">
        <v>156</v>
      </c>
      <c r="C112" s="50">
        <v>14601</v>
      </c>
      <c r="D112" s="50">
        <v>5976</v>
      </c>
      <c r="E112" s="50">
        <v>3943</v>
      </c>
      <c r="F112" s="50">
        <v>0</v>
      </c>
      <c r="G112" s="50">
        <v>0</v>
      </c>
      <c r="H112" s="50">
        <v>316</v>
      </c>
      <c r="I112" s="50">
        <v>61</v>
      </c>
      <c r="J112" s="50">
        <v>201</v>
      </c>
      <c r="K112" s="50">
        <v>1309</v>
      </c>
      <c r="L112" s="50">
        <v>1887</v>
      </c>
      <c r="M112" s="50">
        <v>366</v>
      </c>
      <c r="N112" s="50">
        <v>542</v>
      </c>
      <c r="O112" s="50"/>
      <c r="P112" s="50">
        <f t="shared" si="1"/>
        <v>0</v>
      </c>
    </row>
    <row r="113" spans="2:16" ht="15.75" x14ac:dyDescent="0.25">
      <c r="B113" s="14" t="s">
        <v>157</v>
      </c>
      <c r="C113" s="50">
        <v>18752</v>
      </c>
      <c r="D113" s="50">
        <v>6947</v>
      </c>
      <c r="E113" s="50">
        <v>3969</v>
      </c>
      <c r="F113" s="50">
        <v>0</v>
      </c>
      <c r="G113" s="50">
        <v>0</v>
      </c>
      <c r="H113" s="50">
        <v>1264</v>
      </c>
      <c r="I113" s="50">
        <v>166</v>
      </c>
      <c r="J113" s="50">
        <v>342</v>
      </c>
      <c r="K113" s="50">
        <v>2540</v>
      </c>
      <c r="L113" s="50">
        <v>1962</v>
      </c>
      <c r="M113" s="50">
        <v>706</v>
      </c>
      <c r="N113" s="50">
        <v>856</v>
      </c>
      <c r="O113" s="50"/>
      <c r="P113" s="50">
        <f t="shared" si="1"/>
        <v>0</v>
      </c>
    </row>
    <row r="114" spans="2:16" ht="15.75" x14ac:dyDescent="0.25">
      <c r="B114" s="14" t="s">
        <v>158</v>
      </c>
      <c r="C114" s="50">
        <v>6245</v>
      </c>
      <c r="D114" s="50">
        <v>1522</v>
      </c>
      <c r="E114" s="50">
        <v>2018</v>
      </c>
      <c r="F114" s="50">
        <v>0</v>
      </c>
      <c r="G114" s="50">
        <v>0</v>
      </c>
      <c r="H114" s="50">
        <v>316</v>
      </c>
      <c r="I114" s="50">
        <v>37</v>
      </c>
      <c r="J114" s="50">
        <v>52</v>
      </c>
      <c r="K114" s="50">
        <v>770</v>
      </c>
      <c r="L114" s="50">
        <v>765</v>
      </c>
      <c r="M114" s="50">
        <v>333</v>
      </c>
      <c r="N114" s="50">
        <v>432</v>
      </c>
      <c r="O114" s="50"/>
      <c r="P114" s="50">
        <f t="shared" si="1"/>
        <v>0</v>
      </c>
    </row>
    <row r="115" spans="2:16" ht="15.75" x14ac:dyDescent="0.25">
      <c r="B115" s="14" t="s">
        <v>159</v>
      </c>
      <c r="C115" s="50">
        <v>14310</v>
      </c>
      <c r="D115" s="50">
        <v>4313</v>
      </c>
      <c r="E115" s="50">
        <v>3196</v>
      </c>
      <c r="F115" s="50">
        <v>1</v>
      </c>
      <c r="G115" s="50">
        <v>331</v>
      </c>
      <c r="H115" s="50">
        <v>632</v>
      </c>
      <c r="I115" s="50">
        <v>160</v>
      </c>
      <c r="J115" s="50">
        <v>111</v>
      </c>
      <c r="K115" s="50">
        <v>2001</v>
      </c>
      <c r="L115" s="50">
        <v>2055</v>
      </c>
      <c r="M115" s="50">
        <v>660</v>
      </c>
      <c r="N115" s="50">
        <v>850</v>
      </c>
      <c r="O115" s="50"/>
      <c r="P115" s="50">
        <f t="shared" si="1"/>
        <v>0</v>
      </c>
    </row>
    <row r="116" spans="2:16" ht="15.75" x14ac:dyDescent="0.25">
      <c r="B116" s="14" t="s">
        <v>160</v>
      </c>
      <c r="C116" s="50">
        <v>16460</v>
      </c>
      <c r="D116" s="50">
        <v>2296</v>
      </c>
      <c r="E116" s="50">
        <v>3903</v>
      </c>
      <c r="F116" s="50">
        <v>0</v>
      </c>
      <c r="G116" s="50">
        <v>0</v>
      </c>
      <c r="H116" s="50">
        <v>3476</v>
      </c>
      <c r="I116" s="50">
        <v>149</v>
      </c>
      <c r="J116" s="50">
        <v>119</v>
      </c>
      <c r="K116" s="50">
        <v>2617</v>
      </c>
      <c r="L116" s="50">
        <v>2015</v>
      </c>
      <c r="M116" s="50">
        <v>713</v>
      </c>
      <c r="N116" s="50">
        <v>1172</v>
      </c>
      <c r="O116" s="50"/>
      <c r="P116" s="50">
        <f t="shared" si="1"/>
        <v>0</v>
      </c>
    </row>
    <row r="117" spans="2:16" ht="15.75" x14ac:dyDescent="0.25">
      <c r="B117" s="14" t="s">
        <v>161</v>
      </c>
      <c r="C117" s="50">
        <v>23051</v>
      </c>
      <c r="D117" s="50">
        <v>8678</v>
      </c>
      <c r="E117" s="50">
        <v>2436</v>
      </c>
      <c r="F117" s="50">
        <v>0</v>
      </c>
      <c r="G117" s="50">
        <v>0</v>
      </c>
      <c r="H117" s="50">
        <v>3792</v>
      </c>
      <c r="I117" s="50">
        <v>244</v>
      </c>
      <c r="J117" s="50">
        <v>483</v>
      </c>
      <c r="K117" s="50">
        <v>2232</v>
      </c>
      <c r="L117" s="50">
        <v>3483</v>
      </c>
      <c r="M117" s="50">
        <v>761</v>
      </c>
      <c r="N117" s="50">
        <v>942</v>
      </c>
      <c r="O117" s="50"/>
      <c r="P117" s="50">
        <f t="shared" si="1"/>
        <v>0</v>
      </c>
    </row>
    <row r="118" spans="2:16" ht="15.75" x14ac:dyDescent="0.25">
      <c r="B118" s="14" t="s">
        <v>162</v>
      </c>
      <c r="C118" s="50">
        <v>5652</v>
      </c>
      <c r="D118" s="50">
        <v>1938</v>
      </c>
      <c r="E118" s="50">
        <v>978</v>
      </c>
      <c r="F118" s="50">
        <v>0</v>
      </c>
      <c r="G118" s="50">
        <v>0</v>
      </c>
      <c r="H118" s="50">
        <v>316</v>
      </c>
      <c r="I118" s="50">
        <v>37</v>
      </c>
      <c r="J118" s="50">
        <v>22</v>
      </c>
      <c r="K118" s="50">
        <v>848</v>
      </c>
      <c r="L118" s="50">
        <v>928</v>
      </c>
      <c r="M118" s="50">
        <v>270</v>
      </c>
      <c r="N118" s="50">
        <v>315</v>
      </c>
      <c r="O118" s="50"/>
      <c r="P118" s="50">
        <f t="shared" si="1"/>
        <v>0</v>
      </c>
    </row>
    <row r="119" spans="2:16" ht="15.75" x14ac:dyDescent="0.25">
      <c r="B119" s="14" t="s">
        <v>163</v>
      </c>
      <c r="C119" s="50">
        <v>8398</v>
      </c>
      <c r="D119" s="50">
        <v>1932</v>
      </c>
      <c r="E119" s="50">
        <v>2269</v>
      </c>
      <c r="F119" s="50">
        <v>0</v>
      </c>
      <c r="G119" s="50">
        <v>0</v>
      </c>
      <c r="H119" s="50">
        <v>316</v>
      </c>
      <c r="I119" s="50">
        <v>78</v>
      </c>
      <c r="J119" s="50">
        <v>89</v>
      </c>
      <c r="K119" s="50">
        <v>1386</v>
      </c>
      <c r="L119" s="50">
        <v>1229</v>
      </c>
      <c r="M119" s="50">
        <v>516</v>
      </c>
      <c r="N119" s="50">
        <v>583</v>
      </c>
      <c r="O119" s="50"/>
      <c r="P119" s="50">
        <f t="shared" si="1"/>
        <v>0</v>
      </c>
    </row>
    <row r="120" spans="2:16" ht="15.75" x14ac:dyDescent="0.25">
      <c r="B120" s="14" t="s">
        <v>164</v>
      </c>
      <c r="C120" s="50">
        <v>11961</v>
      </c>
      <c r="D120" s="50">
        <v>2447</v>
      </c>
      <c r="E120" s="50">
        <v>1715</v>
      </c>
      <c r="F120" s="50">
        <v>0</v>
      </c>
      <c r="G120" s="50">
        <v>0</v>
      </c>
      <c r="H120" s="50">
        <v>2528</v>
      </c>
      <c r="I120" s="50">
        <v>172</v>
      </c>
      <c r="J120" s="50">
        <v>595</v>
      </c>
      <c r="K120" s="50">
        <v>1847</v>
      </c>
      <c r="L120" s="50">
        <v>1601</v>
      </c>
      <c r="M120" s="50">
        <v>508</v>
      </c>
      <c r="N120" s="50">
        <v>548</v>
      </c>
      <c r="O120" s="50"/>
      <c r="P120" s="50">
        <f t="shared" si="1"/>
        <v>0</v>
      </c>
    </row>
    <row r="121" spans="2:16" ht="15.75" x14ac:dyDescent="0.25">
      <c r="B121" s="15" t="s">
        <v>165</v>
      </c>
      <c r="C121" s="50">
        <v>9891</v>
      </c>
      <c r="D121" s="50">
        <v>4840</v>
      </c>
      <c r="E121" s="50">
        <v>2016</v>
      </c>
      <c r="F121" s="50">
        <v>0</v>
      </c>
      <c r="G121" s="50">
        <v>0</v>
      </c>
      <c r="H121" s="50">
        <v>316</v>
      </c>
      <c r="I121" s="50">
        <v>49</v>
      </c>
      <c r="J121" s="50">
        <v>22</v>
      </c>
      <c r="K121" s="50">
        <v>1001</v>
      </c>
      <c r="L121" s="50">
        <v>961</v>
      </c>
      <c r="M121" s="50">
        <v>341</v>
      </c>
      <c r="N121" s="50">
        <v>345</v>
      </c>
      <c r="O121" s="50"/>
      <c r="P121" s="50">
        <f t="shared" si="1"/>
        <v>0</v>
      </c>
    </row>
    <row r="122" spans="2:16" ht="15.75" x14ac:dyDescent="0.25">
      <c r="B122" s="14" t="s">
        <v>166</v>
      </c>
      <c r="C122" s="50">
        <v>34876</v>
      </c>
      <c r="D122" s="50">
        <v>4361</v>
      </c>
      <c r="E122" s="50">
        <v>600</v>
      </c>
      <c r="F122" s="50">
        <v>9</v>
      </c>
      <c r="G122" s="50">
        <v>19</v>
      </c>
      <c r="H122" s="50">
        <v>6952</v>
      </c>
      <c r="I122" s="50">
        <v>1079</v>
      </c>
      <c r="J122" s="50">
        <v>715</v>
      </c>
      <c r="K122" s="50">
        <v>8005</v>
      </c>
      <c r="L122" s="50">
        <v>6828</v>
      </c>
      <c r="M122" s="50">
        <v>2259</v>
      </c>
      <c r="N122" s="50">
        <v>4049</v>
      </c>
      <c r="O122" s="50"/>
      <c r="P122" s="50">
        <f t="shared" si="1"/>
        <v>0</v>
      </c>
    </row>
    <row r="123" spans="2:16" ht="15.75" x14ac:dyDescent="0.25">
      <c r="B123" s="14" t="s">
        <v>167</v>
      </c>
      <c r="C123" s="50">
        <v>29504</v>
      </c>
      <c r="D123" s="50">
        <v>9896</v>
      </c>
      <c r="E123" s="50">
        <v>754</v>
      </c>
      <c r="F123" s="50">
        <v>11</v>
      </c>
      <c r="G123" s="50">
        <v>207</v>
      </c>
      <c r="H123" s="50">
        <v>7268</v>
      </c>
      <c r="I123" s="50">
        <v>1419</v>
      </c>
      <c r="J123" s="50">
        <v>468</v>
      </c>
      <c r="K123" s="50">
        <v>3618</v>
      </c>
      <c r="L123" s="50">
        <v>3026</v>
      </c>
      <c r="M123" s="50">
        <v>1070</v>
      </c>
      <c r="N123" s="50">
        <v>1767</v>
      </c>
      <c r="O123" s="50"/>
      <c r="P123" s="50">
        <f t="shared" si="1"/>
        <v>0</v>
      </c>
    </row>
    <row r="124" spans="2:16" ht="15.75" x14ac:dyDescent="0.25">
      <c r="B124" s="14" t="s">
        <v>168</v>
      </c>
      <c r="C124" s="50">
        <v>7344</v>
      </c>
      <c r="D124" s="50">
        <v>30</v>
      </c>
      <c r="E124" s="50">
        <v>1421</v>
      </c>
      <c r="F124" s="50">
        <v>0</v>
      </c>
      <c r="G124" s="50">
        <v>0</v>
      </c>
      <c r="H124" s="50">
        <v>316</v>
      </c>
      <c r="I124" s="50">
        <v>294</v>
      </c>
      <c r="J124" s="50">
        <v>104</v>
      </c>
      <c r="K124" s="50">
        <v>2078</v>
      </c>
      <c r="L124" s="50">
        <v>1018</v>
      </c>
      <c r="M124" s="50">
        <v>946</v>
      </c>
      <c r="N124" s="50">
        <v>1137</v>
      </c>
      <c r="O124" s="50"/>
      <c r="P124" s="50">
        <f t="shared" si="1"/>
        <v>0</v>
      </c>
    </row>
    <row r="125" spans="2:16" ht="15.75" x14ac:dyDescent="0.25">
      <c r="B125" s="14" t="s">
        <v>169</v>
      </c>
      <c r="C125" s="50">
        <v>6477</v>
      </c>
      <c r="D125" s="50">
        <v>388</v>
      </c>
      <c r="E125" s="50">
        <v>2918</v>
      </c>
      <c r="F125" s="50">
        <v>0</v>
      </c>
      <c r="G125" s="50">
        <v>0</v>
      </c>
      <c r="H125" s="50">
        <v>1264</v>
      </c>
      <c r="I125" s="50">
        <v>49</v>
      </c>
      <c r="J125" s="50">
        <v>82</v>
      </c>
      <c r="K125" s="50">
        <v>616</v>
      </c>
      <c r="L125" s="50">
        <v>505</v>
      </c>
      <c r="M125" s="50">
        <v>270</v>
      </c>
      <c r="N125" s="50">
        <v>385</v>
      </c>
      <c r="O125" s="50"/>
      <c r="P125" s="50">
        <f t="shared" si="1"/>
        <v>0</v>
      </c>
    </row>
    <row r="126" spans="2:16" ht="15.75" x14ac:dyDescent="0.25">
      <c r="B126" s="46" t="s">
        <v>170</v>
      </c>
      <c r="C126" s="50">
        <v>52933</v>
      </c>
      <c r="D126" s="50">
        <v>6520</v>
      </c>
      <c r="E126" s="50">
        <v>7459</v>
      </c>
      <c r="F126" s="50">
        <v>0</v>
      </c>
      <c r="G126" s="50">
        <v>2094</v>
      </c>
      <c r="H126" s="50">
        <v>10428</v>
      </c>
      <c r="I126" s="50">
        <v>1191</v>
      </c>
      <c r="J126" s="50">
        <v>1242</v>
      </c>
      <c r="K126" s="50">
        <v>9622</v>
      </c>
      <c r="L126" s="50">
        <v>8898</v>
      </c>
      <c r="M126" s="50">
        <v>2702</v>
      </c>
      <c r="N126" s="50">
        <v>2777</v>
      </c>
      <c r="O126" s="50"/>
      <c r="P126" s="50">
        <f t="shared" si="1"/>
        <v>0</v>
      </c>
    </row>
    <row r="127" spans="2:16" ht="15.75" x14ac:dyDescent="0.25">
      <c r="B127" s="14" t="s">
        <v>171</v>
      </c>
      <c r="C127" s="50">
        <v>6092</v>
      </c>
      <c r="D127" s="50">
        <v>766</v>
      </c>
      <c r="E127" s="50">
        <v>3204</v>
      </c>
      <c r="F127" s="50">
        <v>0</v>
      </c>
      <c r="G127" s="50">
        <v>0</v>
      </c>
      <c r="H127" s="50">
        <v>316</v>
      </c>
      <c r="I127" s="50">
        <v>25</v>
      </c>
      <c r="J127" s="50">
        <v>22</v>
      </c>
      <c r="K127" s="50">
        <v>616</v>
      </c>
      <c r="L127" s="50">
        <v>566</v>
      </c>
      <c r="M127" s="50">
        <v>285</v>
      </c>
      <c r="N127" s="50">
        <v>292</v>
      </c>
      <c r="O127" s="50"/>
      <c r="P127" s="50">
        <f t="shared" si="1"/>
        <v>0</v>
      </c>
    </row>
    <row r="128" spans="2:16" ht="15.75" x14ac:dyDescent="0.25">
      <c r="B128" s="15" t="s">
        <v>172</v>
      </c>
      <c r="C128" s="50">
        <v>1663</v>
      </c>
      <c r="D128" s="50">
        <v>44</v>
      </c>
      <c r="E128" s="50">
        <v>1083</v>
      </c>
      <c r="F128" s="50">
        <v>0</v>
      </c>
      <c r="G128" s="50">
        <v>0</v>
      </c>
      <c r="H128" s="50">
        <v>316</v>
      </c>
      <c r="I128" s="50">
        <v>6</v>
      </c>
      <c r="J128" s="50">
        <v>0</v>
      </c>
      <c r="K128" s="50">
        <v>77</v>
      </c>
      <c r="L128" s="50">
        <v>60</v>
      </c>
      <c r="M128" s="50">
        <v>31</v>
      </c>
      <c r="N128" s="50">
        <v>46</v>
      </c>
      <c r="O128" s="50"/>
      <c r="P128" s="50">
        <f t="shared" si="1"/>
        <v>0</v>
      </c>
    </row>
    <row r="129" spans="2:16" ht="15.75" x14ac:dyDescent="0.25">
      <c r="B129" s="15" t="s">
        <v>173</v>
      </c>
      <c r="C129" s="50">
        <v>16310</v>
      </c>
      <c r="D129" s="50">
        <v>6773</v>
      </c>
      <c r="E129" s="50">
        <v>3829</v>
      </c>
      <c r="F129" s="50">
        <v>0</v>
      </c>
      <c r="G129" s="50">
        <v>373</v>
      </c>
      <c r="H129" s="50">
        <v>1896</v>
      </c>
      <c r="I129" s="50">
        <v>220</v>
      </c>
      <c r="J129" s="50">
        <v>59</v>
      </c>
      <c r="K129" s="50">
        <v>1078</v>
      </c>
      <c r="L129" s="50">
        <v>1413</v>
      </c>
      <c r="M129" s="50">
        <v>324</v>
      </c>
      <c r="N129" s="50">
        <v>345</v>
      </c>
      <c r="O129" s="50"/>
      <c r="P129" s="50">
        <f t="shared" si="1"/>
        <v>0</v>
      </c>
    </row>
    <row r="130" spans="2:16" ht="15.75" x14ac:dyDescent="0.25">
      <c r="B130" s="15" t="s">
        <v>174</v>
      </c>
      <c r="C130" s="50">
        <v>25238</v>
      </c>
      <c r="D130" s="50">
        <v>7205</v>
      </c>
      <c r="E130" s="50">
        <v>7665</v>
      </c>
      <c r="F130" s="50">
        <v>0</v>
      </c>
      <c r="G130" s="50">
        <v>0</v>
      </c>
      <c r="H130" s="50">
        <v>948</v>
      </c>
      <c r="I130" s="50">
        <v>259</v>
      </c>
      <c r="J130" s="50">
        <v>290</v>
      </c>
      <c r="K130" s="50">
        <v>3695</v>
      </c>
      <c r="L130" s="50">
        <v>2725</v>
      </c>
      <c r="M130" s="50">
        <v>1121</v>
      </c>
      <c r="N130" s="50">
        <v>1330</v>
      </c>
      <c r="O130" s="50"/>
      <c r="P130" s="50">
        <f t="shared" si="1"/>
        <v>0</v>
      </c>
    </row>
    <row r="131" spans="2:16" ht="15.75" x14ac:dyDescent="0.25">
      <c r="B131" s="15" t="s">
        <v>175</v>
      </c>
      <c r="C131" s="50">
        <v>40474</v>
      </c>
      <c r="D131" s="50">
        <v>12767</v>
      </c>
      <c r="E131" s="50">
        <v>4784</v>
      </c>
      <c r="F131" s="50">
        <v>0</v>
      </c>
      <c r="G131" s="50">
        <v>69</v>
      </c>
      <c r="H131" s="50">
        <v>6004</v>
      </c>
      <c r="I131" s="50">
        <v>480</v>
      </c>
      <c r="J131" s="50">
        <v>401</v>
      </c>
      <c r="K131" s="50">
        <v>6158</v>
      </c>
      <c r="L131" s="50">
        <v>5961</v>
      </c>
      <c r="M131" s="50">
        <v>1759</v>
      </c>
      <c r="N131" s="50">
        <v>2091</v>
      </c>
      <c r="O131" s="50"/>
      <c r="P131" s="50">
        <f>SUM(D131:N131)-C131</f>
        <v>0</v>
      </c>
    </row>
    <row r="132" spans="2:16" ht="15.75" x14ac:dyDescent="0.25">
      <c r="B132" s="15" t="s">
        <v>176</v>
      </c>
      <c r="C132" s="50">
        <v>22215</v>
      </c>
      <c r="D132" s="50">
        <v>4081</v>
      </c>
      <c r="E132" s="50">
        <v>5772</v>
      </c>
      <c r="F132" s="50">
        <v>0</v>
      </c>
      <c r="G132" s="50">
        <v>0</v>
      </c>
      <c r="H132" s="50">
        <v>2844</v>
      </c>
      <c r="I132" s="50">
        <v>152</v>
      </c>
      <c r="J132" s="50">
        <v>141</v>
      </c>
      <c r="K132" s="50">
        <v>3079</v>
      </c>
      <c r="L132" s="50">
        <v>3614</v>
      </c>
      <c r="M132" s="50">
        <v>1101</v>
      </c>
      <c r="N132" s="50">
        <v>1431</v>
      </c>
      <c r="O132" s="50"/>
      <c r="P132" s="50">
        <f t="shared" ref="P132:P134" si="2">SUM(D132:N132)-C132</f>
        <v>0</v>
      </c>
    </row>
    <row r="133" spans="2:16" ht="15.75" x14ac:dyDescent="0.25">
      <c r="B133" s="15" t="s">
        <v>177</v>
      </c>
      <c r="C133" s="50">
        <v>24609</v>
      </c>
      <c r="D133" s="50">
        <v>12891</v>
      </c>
      <c r="E133" s="50">
        <v>4450</v>
      </c>
      <c r="F133" s="50">
        <v>0</v>
      </c>
      <c r="G133" s="50">
        <v>119</v>
      </c>
      <c r="H133" s="50">
        <v>316</v>
      </c>
      <c r="I133" s="50">
        <v>91</v>
      </c>
      <c r="J133" s="50">
        <v>97</v>
      </c>
      <c r="K133" s="50">
        <v>1847</v>
      </c>
      <c r="L133" s="50">
        <v>3388</v>
      </c>
      <c r="M133" s="50">
        <v>651</v>
      </c>
      <c r="N133" s="50">
        <v>759</v>
      </c>
      <c r="O133" s="50"/>
      <c r="P133" s="50">
        <f t="shared" si="2"/>
        <v>0</v>
      </c>
    </row>
    <row r="134" spans="2:16" ht="15.75" x14ac:dyDescent="0.25">
      <c r="B134" s="15" t="s">
        <v>178</v>
      </c>
      <c r="C134" s="50">
        <v>50223</v>
      </c>
      <c r="D134" s="50">
        <v>1967</v>
      </c>
      <c r="E134" s="50">
        <v>888</v>
      </c>
      <c r="F134" s="50">
        <v>2</v>
      </c>
      <c r="G134" s="50">
        <v>1340</v>
      </c>
      <c r="H134" s="50">
        <v>30652</v>
      </c>
      <c r="I134" s="50">
        <v>2856</v>
      </c>
      <c r="J134" s="50">
        <v>409</v>
      </c>
      <c r="K134" s="50">
        <v>5311</v>
      </c>
      <c r="L134" s="50">
        <v>3546</v>
      </c>
      <c r="M134" s="50">
        <v>1421</v>
      </c>
      <c r="N134" s="50">
        <v>1831</v>
      </c>
      <c r="O134" s="50"/>
      <c r="P134" s="50">
        <f t="shared" si="2"/>
        <v>0</v>
      </c>
    </row>
    <row r="138" spans="2:16" x14ac:dyDescent="0.25">
      <c r="B138" t="s">
        <v>209</v>
      </c>
      <c r="C138" s="50">
        <f>SUM(C13:C31)-C12</f>
        <v>0</v>
      </c>
      <c r="D138" s="50">
        <f t="shared" ref="D138:N138" si="3">SUM(D13:D31)-D12</f>
        <v>0</v>
      </c>
      <c r="E138" s="50">
        <f t="shared" si="3"/>
        <v>0</v>
      </c>
      <c r="F138" s="50">
        <f t="shared" si="3"/>
        <v>0</v>
      </c>
      <c r="G138" s="50">
        <f t="shared" si="3"/>
        <v>0</v>
      </c>
      <c r="H138" s="50">
        <f t="shared" si="3"/>
        <v>0</v>
      </c>
      <c r="I138" s="50">
        <f t="shared" si="3"/>
        <v>0</v>
      </c>
      <c r="J138" s="50">
        <f t="shared" si="3"/>
        <v>0</v>
      </c>
      <c r="K138" s="50">
        <f t="shared" si="3"/>
        <v>0</v>
      </c>
      <c r="L138" s="50">
        <f t="shared" si="3"/>
        <v>0</v>
      </c>
      <c r="M138" s="50">
        <f t="shared" si="3"/>
        <v>0</v>
      </c>
      <c r="N138" s="50">
        <f t="shared" si="3"/>
        <v>0</v>
      </c>
    </row>
    <row r="140" spans="2:16" x14ac:dyDescent="0.25">
      <c r="B140" t="s">
        <v>210</v>
      </c>
      <c r="C140" s="50">
        <f>SUM(C33:C134)-C32</f>
        <v>0</v>
      </c>
      <c r="D140" s="50">
        <f t="shared" ref="D140:N140" si="4">SUM(D33:D134)-D32</f>
        <v>0</v>
      </c>
      <c r="E140" s="50">
        <f t="shared" si="4"/>
        <v>0</v>
      </c>
      <c r="F140" s="50">
        <f t="shared" si="4"/>
        <v>0</v>
      </c>
      <c r="G140" s="50">
        <f t="shared" si="4"/>
        <v>0</v>
      </c>
      <c r="H140" s="50">
        <f t="shared" si="4"/>
        <v>0</v>
      </c>
      <c r="I140" s="50">
        <f t="shared" si="4"/>
        <v>0</v>
      </c>
      <c r="J140" s="50">
        <f t="shared" si="4"/>
        <v>0</v>
      </c>
      <c r="K140" s="50">
        <f t="shared" si="4"/>
        <v>0</v>
      </c>
      <c r="L140" s="50">
        <f t="shared" si="4"/>
        <v>0</v>
      </c>
      <c r="M140" s="50">
        <f t="shared" si="4"/>
        <v>0</v>
      </c>
      <c r="N140" s="50">
        <f t="shared" si="4"/>
        <v>0</v>
      </c>
    </row>
  </sheetData>
  <pageMargins left="0.7" right="0.7" top="0.75" bottom="0.75" header="0.3" footer="0.3"/>
  <pageSetup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P143"/>
  <sheetViews>
    <sheetView showGridLines="0" workbookViewId="0">
      <pane xSplit="2" ySplit="10" topLeftCell="C121" activePane="bottomRight" state="frozen"/>
      <selection pane="topRight" activeCell="C1" sqref="C1"/>
      <selection pane="bottomLeft" activeCell="A11" sqref="A11"/>
      <selection pane="bottomRight" activeCell="C4" sqref="C4"/>
    </sheetView>
  </sheetViews>
  <sheetFormatPr baseColWidth="10" defaultRowHeight="15" x14ac:dyDescent="0.25"/>
  <cols>
    <col min="2" max="2" width="28.5703125" customWidth="1"/>
    <col min="3" max="14" width="20.7109375" customWidth="1"/>
    <col min="16" max="16" width="9.85546875" bestFit="1" customWidth="1"/>
  </cols>
  <sheetData>
    <row r="2" spans="2:16" x14ac:dyDescent="0.25">
      <c r="B2" s="37" t="s">
        <v>189</v>
      </c>
    </row>
    <row r="3" spans="2:16" x14ac:dyDescent="0.25">
      <c r="B3" s="37" t="s">
        <v>200</v>
      </c>
    </row>
    <row r="4" spans="2:16" x14ac:dyDescent="0.25">
      <c r="B4" s="37" t="s">
        <v>38</v>
      </c>
    </row>
    <row r="5" spans="2:16" x14ac:dyDescent="0.25">
      <c r="B5" s="37" t="s">
        <v>204</v>
      </c>
    </row>
    <row r="6" spans="2:16" x14ac:dyDescent="0.25">
      <c r="B6" s="37" t="s">
        <v>202</v>
      </c>
    </row>
    <row r="7" spans="2:16" x14ac:dyDescent="0.25">
      <c r="D7" s="51"/>
    </row>
    <row r="8" spans="2:16" x14ac:dyDescent="0.25">
      <c r="B8" s="49"/>
      <c r="C8" s="50">
        <f>(C12+C32)-C11</f>
        <v>0</v>
      </c>
      <c r="D8" s="50">
        <f t="shared" ref="D8:N8" si="0">(D12+D32)-D11</f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0</v>
      </c>
      <c r="I8" s="50">
        <f t="shared" si="0"/>
        <v>0</v>
      </c>
      <c r="J8" s="50">
        <f t="shared" si="0"/>
        <v>0</v>
      </c>
      <c r="K8" s="50">
        <f t="shared" si="0"/>
        <v>0</v>
      </c>
      <c r="L8" s="50">
        <f t="shared" si="0"/>
        <v>0</v>
      </c>
      <c r="M8" s="50">
        <f t="shared" si="0"/>
        <v>0</v>
      </c>
      <c r="N8" s="50">
        <f t="shared" si="0"/>
        <v>0</v>
      </c>
    </row>
    <row r="10" spans="2:16" ht="45" customHeight="1" x14ac:dyDescent="0.25">
      <c r="B10" s="60" t="s">
        <v>180</v>
      </c>
      <c r="C10" s="61" t="s">
        <v>47</v>
      </c>
      <c r="D10" s="61" t="s">
        <v>48</v>
      </c>
      <c r="E10" s="61" t="s">
        <v>49</v>
      </c>
      <c r="F10" s="61" t="s">
        <v>50</v>
      </c>
      <c r="G10" s="61" t="s">
        <v>51</v>
      </c>
      <c r="H10" s="61" t="s">
        <v>52</v>
      </c>
      <c r="I10" s="61" t="s">
        <v>53</v>
      </c>
      <c r="J10" s="61" t="s">
        <v>54</v>
      </c>
      <c r="K10" s="61" t="s">
        <v>55</v>
      </c>
      <c r="L10" s="61" t="s">
        <v>9</v>
      </c>
      <c r="M10" s="61" t="s">
        <v>10</v>
      </c>
      <c r="N10" s="61" t="s">
        <v>11</v>
      </c>
    </row>
    <row r="11" spans="2:16" s="53" customFormat="1" ht="37.5" customHeight="1" x14ac:dyDescent="0.25">
      <c r="B11" s="21" t="s">
        <v>56</v>
      </c>
      <c r="C11" s="52">
        <v>34147253</v>
      </c>
      <c r="D11" s="52">
        <v>2347055</v>
      </c>
      <c r="E11" s="52">
        <v>2024518</v>
      </c>
      <c r="F11" s="52">
        <v>213075</v>
      </c>
      <c r="G11" s="52">
        <v>137018</v>
      </c>
      <c r="H11" s="52">
        <v>16008909</v>
      </c>
      <c r="I11" s="52">
        <v>1016701</v>
      </c>
      <c r="J11" s="52">
        <f>1701322+6500</f>
        <v>1707822</v>
      </c>
      <c r="K11" s="52">
        <v>3660570</v>
      </c>
      <c r="L11" s="52">
        <v>2675918</v>
      </c>
      <c r="M11" s="52">
        <v>1789587</v>
      </c>
      <c r="N11" s="52">
        <v>2566080</v>
      </c>
      <c r="P11" s="54">
        <f>SUM(D11:N11)-C11</f>
        <v>0</v>
      </c>
    </row>
    <row r="12" spans="2:16" s="53" customFormat="1" ht="37.5" customHeight="1" x14ac:dyDescent="0.25">
      <c r="B12" s="58" t="s">
        <v>57</v>
      </c>
      <c r="C12" s="52">
        <v>16857150</v>
      </c>
      <c r="D12" s="52">
        <v>39882</v>
      </c>
      <c r="E12" s="52">
        <v>25871</v>
      </c>
      <c r="F12" s="52">
        <v>72</v>
      </c>
      <c r="G12" s="52">
        <v>13263</v>
      </c>
      <c r="H12" s="52">
        <v>10389782</v>
      </c>
      <c r="I12" s="52">
        <v>619545</v>
      </c>
      <c r="J12" s="52">
        <v>790722</v>
      </c>
      <c r="K12" s="52">
        <v>1896541</v>
      </c>
      <c r="L12" s="52">
        <v>1120368</v>
      </c>
      <c r="M12" s="52">
        <v>848395</v>
      </c>
      <c r="N12" s="52">
        <v>1112709</v>
      </c>
      <c r="P12" s="54">
        <f t="shared" ref="P12:P75" si="1">SUM(D12:N12)-C12</f>
        <v>0</v>
      </c>
    </row>
    <row r="13" spans="2:16" ht="15.75" x14ac:dyDescent="0.25">
      <c r="B13" s="21" t="s">
        <v>58</v>
      </c>
      <c r="C13" s="50">
        <v>348055</v>
      </c>
      <c r="D13" s="50">
        <v>3289</v>
      </c>
      <c r="E13" s="50">
        <v>1437</v>
      </c>
      <c r="F13" s="50">
        <v>0</v>
      </c>
      <c r="G13" s="50">
        <v>0</v>
      </c>
      <c r="H13" s="50">
        <v>104058</v>
      </c>
      <c r="I13" s="50">
        <v>14742</v>
      </c>
      <c r="J13" s="50">
        <v>56358</v>
      </c>
      <c r="K13" s="50">
        <v>61864</v>
      </c>
      <c r="L13" s="50">
        <v>40939</v>
      </c>
      <c r="M13" s="50">
        <v>31175</v>
      </c>
      <c r="N13" s="50">
        <v>34193</v>
      </c>
      <c r="P13" s="54">
        <f t="shared" si="1"/>
        <v>0</v>
      </c>
    </row>
    <row r="14" spans="2:16" ht="15.75" x14ac:dyDescent="0.25">
      <c r="B14" s="21" t="s">
        <v>59</v>
      </c>
      <c r="C14" s="50">
        <v>2066324</v>
      </c>
      <c r="D14" s="50">
        <v>101</v>
      </c>
      <c r="E14" s="50">
        <v>46</v>
      </c>
      <c r="F14" s="50">
        <v>0</v>
      </c>
      <c r="G14" s="50">
        <v>0</v>
      </c>
      <c r="H14" s="50">
        <v>1527250</v>
      </c>
      <c r="I14" s="50">
        <v>74728</v>
      </c>
      <c r="J14" s="50">
        <v>39280</v>
      </c>
      <c r="K14" s="50">
        <v>144226</v>
      </c>
      <c r="L14" s="50">
        <v>82802</v>
      </c>
      <c r="M14" s="50">
        <v>54630</v>
      </c>
      <c r="N14" s="50">
        <v>143261</v>
      </c>
      <c r="P14" s="54">
        <f t="shared" si="1"/>
        <v>0</v>
      </c>
    </row>
    <row r="15" spans="2:16" ht="15.75" x14ac:dyDescent="0.25">
      <c r="B15" s="21" t="s">
        <v>60</v>
      </c>
      <c r="C15" s="50">
        <v>736962</v>
      </c>
      <c r="D15" s="50">
        <v>2512</v>
      </c>
      <c r="E15" s="50">
        <v>2040</v>
      </c>
      <c r="F15" s="50">
        <v>0</v>
      </c>
      <c r="G15" s="50">
        <v>164</v>
      </c>
      <c r="H15" s="50">
        <v>561913</v>
      </c>
      <c r="I15" s="50">
        <v>16344</v>
      </c>
      <c r="J15" s="50">
        <v>47819</v>
      </c>
      <c r="K15" s="50">
        <v>38436</v>
      </c>
      <c r="L15" s="50">
        <v>21073</v>
      </c>
      <c r="M15" s="50">
        <v>19957</v>
      </c>
      <c r="N15" s="50">
        <v>26704</v>
      </c>
      <c r="P15" s="54">
        <f t="shared" si="1"/>
        <v>0</v>
      </c>
    </row>
    <row r="16" spans="2:16" ht="15.75" x14ac:dyDescent="0.25">
      <c r="B16" s="21" t="s">
        <v>181</v>
      </c>
      <c r="C16" s="50">
        <v>281366</v>
      </c>
      <c r="D16" s="50">
        <v>615</v>
      </c>
      <c r="E16" s="50">
        <v>6775</v>
      </c>
      <c r="F16" s="50">
        <v>0</v>
      </c>
      <c r="G16" s="50">
        <v>0</v>
      </c>
      <c r="H16" s="50">
        <v>110461</v>
      </c>
      <c r="I16" s="50">
        <v>15101</v>
      </c>
      <c r="J16" s="50">
        <v>39280</v>
      </c>
      <c r="K16" s="50">
        <v>40632</v>
      </c>
      <c r="L16" s="50">
        <v>20362</v>
      </c>
      <c r="M16" s="50">
        <v>22801</v>
      </c>
      <c r="N16" s="50">
        <v>25339</v>
      </c>
      <c r="P16" s="54">
        <f t="shared" si="1"/>
        <v>0</v>
      </c>
    </row>
    <row r="17" spans="2:16" ht="15.75" x14ac:dyDescent="0.25">
      <c r="B17" s="21" t="s">
        <v>61</v>
      </c>
      <c r="C17" s="50">
        <v>393928</v>
      </c>
      <c r="D17" s="50">
        <v>12276</v>
      </c>
      <c r="E17" s="50">
        <v>2693</v>
      </c>
      <c r="F17" s="50">
        <v>0</v>
      </c>
      <c r="G17" s="50">
        <v>0</v>
      </c>
      <c r="H17" s="50">
        <v>257743</v>
      </c>
      <c r="I17" s="50">
        <v>7989</v>
      </c>
      <c r="J17" s="50">
        <v>44403</v>
      </c>
      <c r="K17" s="50">
        <v>25624</v>
      </c>
      <c r="L17" s="50">
        <v>13897</v>
      </c>
      <c r="M17" s="50">
        <v>16316</v>
      </c>
      <c r="N17" s="50">
        <v>12987</v>
      </c>
      <c r="P17" s="54">
        <f t="shared" si="1"/>
        <v>0</v>
      </c>
    </row>
    <row r="18" spans="2:16" ht="15.75" x14ac:dyDescent="0.25">
      <c r="B18" s="21" t="s">
        <v>62</v>
      </c>
      <c r="C18" s="50">
        <v>1333671</v>
      </c>
      <c r="D18" s="50">
        <v>0</v>
      </c>
      <c r="E18" s="50">
        <v>38</v>
      </c>
      <c r="F18" s="50">
        <v>0</v>
      </c>
      <c r="G18" s="50">
        <v>1987</v>
      </c>
      <c r="H18" s="50">
        <v>875687</v>
      </c>
      <c r="I18" s="50">
        <v>40753</v>
      </c>
      <c r="J18" s="50">
        <v>39280</v>
      </c>
      <c r="K18" s="50">
        <v>136173</v>
      </c>
      <c r="L18" s="50">
        <v>77394</v>
      </c>
      <c r="M18" s="50">
        <v>60058</v>
      </c>
      <c r="N18" s="50">
        <v>102301</v>
      </c>
      <c r="P18" s="54">
        <f t="shared" si="1"/>
        <v>0</v>
      </c>
    </row>
    <row r="19" spans="2:16" ht="15.75" x14ac:dyDescent="0.25">
      <c r="B19" s="21" t="s">
        <v>63</v>
      </c>
      <c r="C19" s="50">
        <v>545836</v>
      </c>
      <c r="D19" s="50">
        <v>3129</v>
      </c>
      <c r="E19" s="50">
        <v>1944</v>
      </c>
      <c r="F19" s="50">
        <v>0</v>
      </c>
      <c r="G19" s="50">
        <v>507</v>
      </c>
      <c r="H19" s="50">
        <v>267349</v>
      </c>
      <c r="I19" s="50">
        <v>18612</v>
      </c>
      <c r="J19" s="50">
        <v>22202</v>
      </c>
      <c r="K19" s="50">
        <v>95175</v>
      </c>
      <c r="L19" s="50">
        <v>45815</v>
      </c>
      <c r="M19" s="50">
        <v>48740</v>
      </c>
      <c r="N19" s="50">
        <v>42363</v>
      </c>
      <c r="P19" s="54">
        <f t="shared" si="1"/>
        <v>0</v>
      </c>
    </row>
    <row r="20" spans="2:16" ht="15.75" x14ac:dyDescent="0.25">
      <c r="B20" s="21" t="s">
        <v>64</v>
      </c>
      <c r="C20" s="50">
        <v>790960</v>
      </c>
      <c r="D20" s="50">
        <v>0</v>
      </c>
      <c r="E20" s="50">
        <v>0</v>
      </c>
      <c r="F20" s="50">
        <v>0</v>
      </c>
      <c r="G20" s="50">
        <v>0</v>
      </c>
      <c r="H20" s="50">
        <v>312174</v>
      </c>
      <c r="I20" s="50">
        <v>42385</v>
      </c>
      <c r="J20" s="50">
        <v>30741</v>
      </c>
      <c r="K20" s="50">
        <v>149351</v>
      </c>
      <c r="L20" s="50">
        <v>92211</v>
      </c>
      <c r="M20" s="50">
        <v>65573</v>
      </c>
      <c r="N20" s="50">
        <v>98525</v>
      </c>
      <c r="P20" s="54">
        <f t="shared" si="1"/>
        <v>0</v>
      </c>
    </row>
    <row r="21" spans="2:16" ht="15.75" x14ac:dyDescent="0.25">
      <c r="B21" s="21" t="s">
        <v>65</v>
      </c>
      <c r="C21" s="50">
        <v>832934</v>
      </c>
      <c r="D21" s="50">
        <v>0</v>
      </c>
      <c r="E21" s="50">
        <v>463</v>
      </c>
      <c r="F21" s="50">
        <v>0</v>
      </c>
      <c r="G21" s="50">
        <v>0</v>
      </c>
      <c r="H21" s="50">
        <v>389016</v>
      </c>
      <c r="I21" s="50">
        <v>36900</v>
      </c>
      <c r="J21" s="50">
        <v>78560</v>
      </c>
      <c r="K21" s="50">
        <v>129218</v>
      </c>
      <c r="L21" s="50">
        <v>77805</v>
      </c>
      <c r="M21" s="50">
        <v>59707</v>
      </c>
      <c r="N21" s="50">
        <v>61265</v>
      </c>
      <c r="P21" s="54">
        <f t="shared" si="1"/>
        <v>0</v>
      </c>
    </row>
    <row r="22" spans="2:16" ht="15.75" x14ac:dyDescent="0.25">
      <c r="B22" s="21" t="s">
        <v>66</v>
      </c>
      <c r="C22" s="50">
        <v>2019707</v>
      </c>
      <c r="D22" s="50">
        <v>1258</v>
      </c>
      <c r="E22" s="50">
        <v>2517</v>
      </c>
      <c r="F22" s="50">
        <v>0</v>
      </c>
      <c r="G22" s="50">
        <v>1124</v>
      </c>
      <c r="H22" s="50">
        <v>1331942</v>
      </c>
      <c r="I22" s="50">
        <v>97910</v>
      </c>
      <c r="J22" s="50">
        <v>20494</v>
      </c>
      <c r="K22" s="50">
        <v>227321</v>
      </c>
      <c r="L22" s="50">
        <v>136198</v>
      </c>
      <c r="M22" s="50">
        <v>103171</v>
      </c>
      <c r="N22" s="50">
        <v>97772</v>
      </c>
      <c r="P22" s="54">
        <f t="shared" si="1"/>
        <v>0</v>
      </c>
    </row>
    <row r="23" spans="2:16" ht="15.75" x14ac:dyDescent="0.25">
      <c r="B23" s="21" t="s">
        <v>67</v>
      </c>
      <c r="C23" s="50">
        <v>374183</v>
      </c>
      <c r="D23" s="50">
        <v>294</v>
      </c>
      <c r="E23" s="50">
        <v>2639</v>
      </c>
      <c r="F23" s="50">
        <v>0</v>
      </c>
      <c r="G23" s="50">
        <v>0</v>
      </c>
      <c r="H23" s="50">
        <v>184102</v>
      </c>
      <c r="I23" s="50">
        <v>10904</v>
      </c>
      <c r="J23" s="50">
        <v>18786</v>
      </c>
      <c r="K23" s="50">
        <v>74676</v>
      </c>
      <c r="L23" s="50">
        <v>29753</v>
      </c>
      <c r="M23" s="50">
        <v>28635</v>
      </c>
      <c r="N23" s="50">
        <v>24394</v>
      </c>
      <c r="P23" s="54">
        <f t="shared" si="1"/>
        <v>0</v>
      </c>
    </row>
    <row r="24" spans="2:16" ht="15.75" x14ac:dyDescent="0.25">
      <c r="B24" s="21" t="s">
        <v>68</v>
      </c>
      <c r="C24" s="50">
        <v>233401</v>
      </c>
      <c r="D24" s="50">
        <v>1809</v>
      </c>
      <c r="E24" s="50">
        <v>4559</v>
      </c>
      <c r="F24" s="50">
        <v>0</v>
      </c>
      <c r="G24" s="50">
        <v>987</v>
      </c>
      <c r="H24" s="50">
        <v>105659</v>
      </c>
      <c r="I24" s="50">
        <v>6516</v>
      </c>
      <c r="J24" s="50">
        <v>30741</v>
      </c>
      <c r="K24" s="50">
        <v>31481</v>
      </c>
      <c r="L24" s="50">
        <v>15503</v>
      </c>
      <c r="M24" s="50">
        <v>19481</v>
      </c>
      <c r="N24" s="50">
        <v>16665</v>
      </c>
      <c r="P24" s="54">
        <f t="shared" si="1"/>
        <v>0</v>
      </c>
    </row>
    <row r="25" spans="2:16" ht="15.75" x14ac:dyDescent="0.25">
      <c r="B25" s="21" t="s">
        <v>69</v>
      </c>
      <c r="C25" s="50">
        <v>1189433</v>
      </c>
      <c r="D25" s="50">
        <v>126</v>
      </c>
      <c r="E25" s="50">
        <v>72</v>
      </c>
      <c r="F25" s="50">
        <v>0</v>
      </c>
      <c r="G25" s="50">
        <v>0</v>
      </c>
      <c r="H25" s="50">
        <v>534698</v>
      </c>
      <c r="I25" s="50">
        <v>53445</v>
      </c>
      <c r="J25" s="50">
        <v>121255</v>
      </c>
      <c r="K25" s="50">
        <v>164360</v>
      </c>
      <c r="L25" s="50">
        <v>119453</v>
      </c>
      <c r="M25" s="50">
        <v>69615</v>
      </c>
      <c r="N25" s="50">
        <v>126409</v>
      </c>
      <c r="P25" s="54">
        <f t="shared" si="1"/>
        <v>0</v>
      </c>
    </row>
    <row r="26" spans="2:16" ht="15.75" x14ac:dyDescent="0.25">
      <c r="B26" s="21" t="s">
        <v>70</v>
      </c>
      <c r="C26" s="50">
        <v>869196</v>
      </c>
      <c r="D26" s="50">
        <v>1513</v>
      </c>
      <c r="E26" s="50">
        <v>66</v>
      </c>
      <c r="F26" s="50">
        <v>19</v>
      </c>
      <c r="G26" s="50">
        <v>0</v>
      </c>
      <c r="H26" s="50">
        <v>462657</v>
      </c>
      <c r="I26" s="50">
        <v>38883</v>
      </c>
      <c r="J26" s="50">
        <v>40988</v>
      </c>
      <c r="K26" s="50">
        <v>130682</v>
      </c>
      <c r="L26" s="50">
        <v>78045</v>
      </c>
      <c r="M26" s="50">
        <v>53474</v>
      </c>
      <c r="N26" s="50">
        <v>62869</v>
      </c>
      <c r="P26" s="54">
        <f t="shared" si="1"/>
        <v>0</v>
      </c>
    </row>
    <row r="27" spans="2:16" ht="15.75" x14ac:dyDescent="0.25">
      <c r="B27" s="21" t="s">
        <v>71</v>
      </c>
      <c r="C27" s="50">
        <v>424595</v>
      </c>
      <c r="D27" s="50">
        <v>97</v>
      </c>
      <c r="E27" s="50">
        <v>116</v>
      </c>
      <c r="F27" s="50">
        <v>53</v>
      </c>
      <c r="G27" s="50">
        <v>1712</v>
      </c>
      <c r="H27" s="50">
        <v>270551</v>
      </c>
      <c r="I27" s="50">
        <v>11474</v>
      </c>
      <c r="J27" s="50">
        <v>17078</v>
      </c>
      <c r="K27" s="50">
        <v>48686</v>
      </c>
      <c r="L27" s="50">
        <v>27296</v>
      </c>
      <c r="M27" s="50">
        <v>18695</v>
      </c>
      <c r="N27" s="50">
        <v>28837</v>
      </c>
      <c r="P27" s="54">
        <f t="shared" si="1"/>
        <v>0</v>
      </c>
    </row>
    <row r="28" spans="2:16" ht="15.75" x14ac:dyDescent="0.25">
      <c r="B28" s="21" t="s">
        <v>72</v>
      </c>
      <c r="C28" s="50">
        <v>839619</v>
      </c>
      <c r="D28" s="50">
        <v>420</v>
      </c>
      <c r="E28" s="50">
        <v>82</v>
      </c>
      <c r="F28" s="50">
        <v>0</v>
      </c>
      <c r="G28" s="50">
        <v>1452</v>
      </c>
      <c r="H28" s="50">
        <v>491474</v>
      </c>
      <c r="I28" s="50">
        <v>37439</v>
      </c>
      <c r="J28" s="50">
        <v>32449</v>
      </c>
      <c r="K28" s="50">
        <v>109085</v>
      </c>
      <c r="L28" s="50">
        <v>64338</v>
      </c>
      <c r="M28" s="50">
        <v>40594</v>
      </c>
      <c r="N28" s="50">
        <v>62286</v>
      </c>
      <c r="P28" s="54">
        <f t="shared" si="1"/>
        <v>0</v>
      </c>
    </row>
    <row r="29" spans="2:16" ht="15.75" x14ac:dyDescent="0.25">
      <c r="B29" s="21" t="s">
        <v>73</v>
      </c>
      <c r="C29" s="50">
        <v>1601682</v>
      </c>
      <c r="D29" s="50">
        <v>12401</v>
      </c>
      <c r="E29" s="50">
        <v>302</v>
      </c>
      <c r="F29" s="50">
        <v>0</v>
      </c>
      <c r="G29" s="50">
        <v>5330</v>
      </c>
      <c r="H29" s="50">
        <v>1387972</v>
      </c>
      <c r="I29" s="50">
        <v>27292</v>
      </c>
      <c r="J29" s="50">
        <v>34156</v>
      </c>
      <c r="K29" s="50">
        <v>46855</v>
      </c>
      <c r="L29" s="50">
        <v>28593</v>
      </c>
      <c r="M29" s="50">
        <v>29537</v>
      </c>
      <c r="N29" s="50">
        <v>29244</v>
      </c>
      <c r="P29" s="54">
        <f t="shared" si="1"/>
        <v>0</v>
      </c>
    </row>
    <row r="30" spans="2:16" ht="15.75" x14ac:dyDescent="0.25">
      <c r="B30" s="21" t="s">
        <v>74</v>
      </c>
      <c r="C30" s="50">
        <v>763349</v>
      </c>
      <c r="D30" s="50">
        <v>0</v>
      </c>
      <c r="E30" s="50">
        <v>82</v>
      </c>
      <c r="F30" s="50">
        <v>0</v>
      </c>
      <c r="G30" s="50">
        <v>0</v>
      </c>
      <c r="H30" s="50">
        <v>406626</v>
      </c>
      <c r="I30" s="50">
        <v>29587</v>
      </c>
      <c r="J30" s="50">
        <v>54650</v>
      </c>
      <c r="K30" s="50">
        <v>109817</v>
      </c>
      <c r="L30" s="50">
        <v>58401</v>
      </c>
      <c r="M30" s="50">
        <v>54749</v>
      </c>
      <c r="N30" s="50">
        <v>49437</v>
      </c>
      <c r="P30" s="54">
        <f t="shared" si="1"/>
        <v>0</v>
      </c>
    </row>
    <row r="31" spans="2:16" ht="15.75" x14ac:dyDescent="0.25">
      <c r="B31" s="21" t="s">
        <v>75</v>
      </c>
      <c r="C31" s="50">
        <v>1211949</v>
      </c>
      <c r="D31" s="50">
        <v>42</v>
      </c>
      <c r="E31" s="50">
        <v>0</v>
      </c>
      <c r="F31" s="50">
        <v>0</v>
      </c>
      <c r="G31" s="50">
        <v>0</v>
      </c>
      <c r="H31" s="50">
        <v>808450</v>
      </c>
      <c r="I31" s="50">
        <v>38541</v>
      </c>
      <c r="J31" s="50">
        <v>22202</v>
      </c>
      <c r="K31" s="50">
        <v>132879</v>
      </c>
      <c r="L31" s="50">
        <v>90490</v>
      </c>
      <c r="M31" s="50">
        <v>51487</v>
      </c>
      <c r="N31" s="50">
        <v>67858</v>
      </c>
      <c r="P31" s="54">
        <f t="shared" si="1"/>
        <v>0</v>
      </c>
    </row>
    <row r="32" spans="2:16" s="53" customFormat="1" ht="37.5" customHeight="1" x14ac:dyDescent="0.25">
      <c r="B32" s="36" t="s">
        <v>76</v>
      </c>
      <c r="C32" s="52">
        <v>17290103</v>
      </c>
      <c r="D32" s="52">
        <v>2307173</v>
      </c>
      <c r="E32" s="52">
        <v>1998647</v>
      </c>
      <c r="F32" s="52">
        <v>213003</v>
      </c>
      <c r="G32" s="52">
        <v>123755</v>
      </c>
      <c r="H32" s="52">
        <v>5619127</v>
      </c>
      <c r="I32" s="52">
        <v>397156</v>
      </c>
      <c r="J32" s="52">
        <v>917100</v>
      </c>
      <c r="K32" s="52">
        <v>1764029</v>
      </c>
      <c r="L32" s="52">
        <v>1555550</v>
      </c>
      <c r="M32" s="52">
        <v>941192</v>
      </c>
      <c r="N32" s="52">
        <v>1453371</v>
      </c>
      <c r="P32" s="54">
        <f t="shared" si="1"/>
        <v>0</v>
      </c>
    </row>
    <row r="33" spans="2:16" ht="15.75" x14ac:dyDescent="0.25">
      <c r="B33" s="46" t="s">
        <v>77</v>
      </c>
      <c r="C33" s="50">
        <v>135315</v>
      </c>
      <c r="D33" s="50">
        <v>31928</v>
      </c>
      <c r="E33" s="50">
        <v>30893</v>
      </c>
      <c r="F33" s="50">
        <v>0</v>
      </c>
      <c r="G33" s="50">
        <v>14</v>
      </c>
      <c r="H33" s="50">
        <v>36820</v>
      </c>
      <c r="I33" s="50">
        <v>590</v>
      </c>
      <c r="J33" s="50">
        <v>1537</v>
      </c>
      <c r="K33" s="50">
        <v>11349</v>
      </c>
      <c r="L33" s="50">
        <v>10480</v>
      </c>
      <c r="M33" s="50">
        <v>5872</v>
      </c>
      <c r="N33" s="50">
        <v>5832</v>
      </c>
      <c r="P33" s="54">
        <f t="shared" si="1"/>
        <v>0</v>
      </c>
    </row>
    <row r="34" spans="2:16" ht="15.75" x14ac:dyDescent="0.25">
      <c r="B34" s="14" t="s">
        <v>78</v>
      </c>
      <c r="C34" s="50">
        <v>40513</v>
      </c>
      <c r="D34" s="50">
        <v>10214</v>
      </c>
      <c r="E34" s="50">
        <v>9884</v>
      </c>
      <c r="F34" s="50">
        <v>0</v>
      </c>
      <c r="G34" s="50">
        <v>0</v>
      </c>
      <c r="H34" s="50">
        <v>1601</v>
      </c>
      <c r="I34" s="50">
        <v>625</v>
      </c>
      <c r="J34" s="50">
        <v>2220</v>
      </c>
      <c r="K34" s="50">
        <v>5492</v>
      </c>
      <c r="L34" s="50">
        <v>4583</v>
      </c>
      <c r="M34" s="50">
        <v>2119</v>
      </c>
      <c r="N34" s="50">
        <v>3775</v>
      </c>
      <c r="P34" s="54">
        <f t="shared" si="1"/>
        <v>0</v>
      </c>
    </row>
    <row r="35" spans="2:16" ht="15.75" x14ac:dyDescent="0.25">
      <c r="B35" s="14" t="s">
        <v>79</v>
      </c>
      <c r="C35" s="50">
        <v>77266</v>
      </c>
      <c r="D35" s="50">
        <v>8497</v>
      </c>
      <c r="E35" s="50">
        <v>37311</v>
      </c>
      <c r="F35" s="50">
        <v>0</v>
      </c>
      <c r="G35" s="50">
        <v>0</v>
      </c>
      <c r="H35" s="50">
        <v>1601</v>
      </c>
      <c r="I35" s="50">
        <v>1618</v>
      </c>
      <c r="J35" s="50">
        <v>3074</v>
      </c>
      <c r="K35" s="50">
        <v>7688</v>
      </c>
      <c r="L35" s="50">
        <v>8559</v>
      </c>
      <c r="M35" s="50">
        <v>3836</v>
      </c>
      <c r="N35" s="50">
        <v>5082</v>
      </c>
      <c r="P35" s="54">
        <f t="shared" si="1"/>
        <v>0</v>
      </c>
    </row>
    <row r="36" spans="2:16" ht="15.75" x14ac:dyDescent="0.25">
      <c r="B36" s="14" t="s">
        <v>80</v>
      </c>
      <c r="C36" s="50">
        <v>253388</v>
      </c>
      <c r="D36" s="50">
        <v>15073</v>
      </c>
      <c r="E36" s="50">
        <v>36611</v>
      </c>
      <c r="F36" s="50">
        <v>0</v>
      </c>
      <c r="G36" s="50">
        <v>4480</v>
      </c>
      <c r="H36" s="50">
        <v>97654</v>
      </c>
      <c r="I36" s="50">
        <v>6111</v>
      </c>
      <c r="J36" s="50">
        <v>7856</v>
      </c>
      <c r="K36" s="50">
        <v>28918</v>
      </c>
      <c r="L36" s="50">
        <v>18682</v>
      </c>
      <c r="M36" s="50">
        <v>14632</v>
      </c>
      <c r="N36" s="50">
        <v>23371</v>
      </c>
      <c r="P36" s="54">
        <f t="shared" si="1"/>
        <v>0</v>
      </c>
    </row>
    <row r="37" spans="2:16" ht="15.75" x14ac:dyDescent="0.25">
      <c r="B37" s="14" t="s">
        <v>81</v>
      </c>
      <c r="C37" s="50">
        <v>726507</v>
      </c>
      <c r="D37" s="50">
        <v>9156</v>
      </c>
      <c r="E37" s="50">
        <v>12291</v>
      </c>
      <c r="F37" s="50">
        <v>22856</v>
      </c>
      <c r="G37" s="50">
        <v>315</v>
      </c>
      <c r="H37" s="50">
        <v>195309</v>
      </c>
      <c r="I37" s="50">
        <v>21901</v>
      </c>
      <c r="J37" s="50">
        <v>23056</v>
      </c>
      <c r="K37" s="50">
        <v>123362</v>
      </c>
      <c r="L37" s="50">
        <v>163448</v>
      </c>
      <c r="M37" s="50">
        <v>60520</v>
      </c>
      <c r="N37" s="50">
        <v>94293</v>
      </c>
      <c r="P37" s="54">
        <f t="shared" si="1"/>
        <v>0</v>
      </c>
    </row>
    <row r="38" spans="2:16" ht="15.75" x14ac:dyDescent="0.25">
      <c r="B38" s="14" t="s">
        <v>82</v>
      </c>
      <c r="C38" s="50">
        <v>205495</v>
      </c>
      <c r="D38" s="50">
        <v>107790</v>
      </c>
      <c r="E38" s="50">
        <v>26267</v>
      </c>
      <c r="F38" s="50">
        <v>0</v>
      </c>
      <c r="G38" s="50">
        <v>466</v>
      </c>
      <c r="H38" s="50">
        <v>1601</v>
      </c>
      <c r="I38" s="50">
        <v>1771</v>
      </c>
      <c r="J38" s="50">
        <v>8539</v>
      </c>
      <c r="K38" s="50">
        <v>17938</v>
      </c>
      <c r="L38" s="50">
        <v>20457</v>
      </c>
      <c r="M38" s="50">
        <v>8361</v>
      </c>
      <c r="N38" s="50">
        <v>12305</v>
      </c>
      <c r="P38" s="54">
        <f t="shared" si="1"/>
        <v>0</v>
      </c>
    </row>
    <row r="39" spans="2:16" ht="15.75" x14ac:dyDescent="0.25">
      <c r="B39" s="14" t="s">
        <v>83</v>
      </c>
      <c r="C39" s="50">
        <v>143710</v>
      </c>
      <c r="D39" s="50">
        <v>28144</v>
      </c>
      <c r="E39" s="50">
        <v>6870</v>
      </c>
      <c r="F39" s="50">
        <v>280</v>
      </c>
      <c r="G39" s="50">
        <v>0</v>
      </c>
      <c r="H39" s="50">
        <v>72040</v>
      </c>
      <c r="I39" s="50">
        <v>2491</v>
      </c>
      <c r="J39" s="50">
        <v>4953</v>
      </c>
      <c r="K39" s="50">
        <v>10250</v>
      </c>
      <c r="L39" s="50">
        <v>7245</v>
      </c>
      <c r="M39" s="50">
        <v>4959</v>
      </c>
      <c r="N39" s="50">
        <v>6478</v>
      </c>
      <c r="P39" s="54">
        <f t="shared" si="1"/>
        <v>0</v>
      </c>
    </row>
    <row r="40" spans="2:16" ht="15.75" x14ac:dyDescent="0.25">
      <c r="B40" s="14" t="s">
        <v>84</v>
      </c>
      <c r="C40" s="50">
        <v>113835</v>
      </c>
      <c r="D40" s="50">
        <v>30835</v>
      </c>
      <c r="E40" s="50">
        <v>7428</v>
      </c>
      <c r="F40" s="50">
        <v>0</v>
      </c>
      <c r="G40" s="50">
        <v>0</v>
      </c>
      <c r="H40" s="50">
        <v>32018</v>
      </c>
      <c r="I40" s="50">
        <v>1445</v>
      </c>
      <c r="J40" s="50">
        <v>7514</v>
      </c>
      <c r="K40" s="50">
        <v>11714</v>
      </c>
      <c r="L40" s="50">
        <v>9756</v>
      </c>
      <c r="M40" s="50">
        <v>5247</v>
      </c>
      <c r="N40" s="50">
        <v>7878</v>
      </c>
      <c r="P40" s="54">
        <f t="shared" si="1"/>
        <v>0</v>
      </c>
    </row>
    <row r="41" spans="2:16" ht="15.75" x14ac:dyDescent="0.25">
      <c r="B41" s="14" t="s">
        <v>85</v>
      </c>
      <c r="C41" s="50">
        <v>108610</v>
      </c>
      <c r="D41" s="50">
        <v>470</v>
      </c>
      <c r="E41" s="50">
        <v>1143</v>
      </c>
      <c r="F41" s="50">
        <v>0</v>
      </c>
      <c r="G41" s="50">
        <v>0</v>
      </c>
      <c r="H41" s="50">
        <v>28816</v>
      </c>
      <c r="I41" s="50">
        <v>2558</v>
      </c>
      <c r="J41" s="50">
        <v>20665</v>
      </c>
      <c r="K41" s="50">
        <v>17205</v>
      </c>
      <c r="L41" s="50">
        <v>11368</v>
      </c>
      <c r="M41" s="50">
        <v>10727</v>
      </c>
      <c r="N41" s="50">
        <v>15658</v>
      </c>
      <c r="P41" s="54">
        <f t="shared" si="1"/>
        <v>0</v>
      </c>
    </row>
    <row r="42" spans="2:16" ht="15.75" x14ac:dyDescent="0.25">
      <c r="B42" s="14" t="s">
        <v>86</v>
      </c>
      <c r="C42" s="50">
        <v>120878</v>
      </c>
      <c r="D42" s="50">
        <v>22417</v>
      </c>
      <c r="E42" s="50">
        <v>36207</v>
      </c>
      <c r="F42" s="50">
        <v>0</v>
      </c>
      <c r="G42" s="50">
        <v>0</v>
      </c>
      <c r="H42" s="50">
        <v>1601</v>
      </c>
      <c r="I42" s="50">
        <v>1143</v>
      </c>
      <c r="J42" s="50">
        <v>12809</v>
      </c>
      <c r="K42" s="50">
        <v>13910</v>
      </c>
      <c r="L42" s="50">
        <v>15259</v>
      </c>
      <c r="M42" s="50">
        <v>7976</v>
      </c>
      <c r="N42" s="50">
        <v>9556</v>
      </c>
      <c r="P42" s="54">
        <f t="shared" si="1"/>
        <v>0</v>
      </c>
    </row>
    <row r="43" spans="2:16" ht="15.75" x14ac:dyDescent="0.25">
      <c r="B43" s="14" t="s">
        <v>87</v>
      </c>
      <c r="C43" s="50">
        <v>128392</v>
      </c>
      <c r="D43" s="50">
        <v>25705</v>
      </c>
      <c r="E43" s="50">
        <v>24167</v>
      </c>
      <c r="F43" s="50">
        <v>0</v>
      </c>
      <c r="G43" s="50">
        <v>0</v>
      </c>
      <c r="H43" s="50">
        <v>12807</v>
      </c>
      <c r="I43" s="50">
        <v>10239</v>
      </c>
      <c r="J43" s="50">
        <v>5124</v>
      </c>
      <c r="K43" s="50">
        <v>17937</v>
      </c>
      <c r="L43" s="50">
        <v>12442</v>
      </c>
      <c r="M43" s="50">
        <v>10316</v>
      </c>
      <c r="N43" s="50">
        <v>9655</v>
      </c>
      <c r="P43" s="54">
        <f t="shared" si="1"/>
        <v>0</v>
      </c>
    </row>
    <row r="44" spans="2:16" ht="15.75" x14ac:dyDescent="0.25">
      <c r="B44" s="14" t="s">
        <v>88</v>
      </c>
      <c r="C44" s="50">
        <v>64313</v>
      </c>
      <c r="D44" s="50">
        <v>609</v>
      </c>
      <c r="E44" s="50">
        <v>15514</v>
      </c>
      <c r="F44" s="50">
        <v>0</v>
      </c>
      <c r="G44" s="50">
        <v>0</v>
      </c>
      <c r="H44" s="50">
        <v>27215</v>
      </c>
      <c r="I44" s="50">
        <v>1348</v>
      </c>
      <c r="J44" s="50">
        <v>1366</v>
      </c>
      <c r="K44" s="50">
        <v>6223</v>
      </c>
      <c r="L44" s="50">
        <v>4385</v>
      </c>
      <c r="M44" s="50">
        <v>3306</v>
      </c>
      <c r="N44" s="50">
        <v>4347</v>
      </c>
      <c r="P44" s="54">
        <f t="shared" si="1"/>
        <v>0</v>
      </c>
    </row>
    <row r="45" spans="2:16" ht="15.75" x14ac:dyDescent="0.25">
      <c r="B45" s="14" t="s">
        <v>89</v>
      </c>
      <c r="C45" s="50">
        <v>1085217</v>
      </c>
      <c r="D45" s="50">
        <v>2521</v>
      </c>
      <c r="E45" s="50">
        <v>3440</v>
      </c>
      <c r="F45" s="50">
        <v>0</v>
      </c>
      <c r="G45" s="50">
        <v>781</v>
      </c>
      <c r="H45" s="50">
        <v>938121</v>
      </c>
      <c r="I45" s="50">
        <v>20718</v>
      </c>
      <c r="J45" s="50">
        <v>29033</v>
      </c>
      <c r="K45" s="50">
        <v>16473</v>
      </c>
      <c r="L45" s="50">
        <v>50350</v>
      </c>
      <c r="M45" s="50">
        <v>7610</v>
      </c>
      <c r="N45" s="50">
        <v>16170</v>
      </c>
      <c r="P45" s="54">
        <f t="shared" si="1"/>
        <v>0</v>
      </c>
    </row>
    <row r="46" spans="2:16" ht="15.75" x14ac:dyDescent="0.25">
      <c r="B46" s="14" t="s">
        <v>90</v>
      </c>
      <c r="C46" s="50">
        <v>144466</v>
      </c>
      <c r="D46" s="50">
        <v>1956</v>
      </c>
      <c r="E46" s="50">
        <v>22306</v>
      </c>
      <c r="F46" s="50">
        <v>0</v>
      </c>
      <c r="G46" s="50">
        <v>0</v>
      </c>
      <c r="H46" s="50">
        <v>73641</v>
      </c>
      <c r="I46" s="50">
        <v>1348</v>
      </c>
      <c r="J46" s="50">
        <v>24080</v>
      </c>
      <c r="K46" s="50">
        <v>7687</v>
      </c>
      <c r="L46" s="50">
        <v>4761</v>
      </c>
      <c r="M46" s="50">
        <v>4174</v>
      </c>
      <c r="N46" s="50">
        <v>4513</v>
      </c>
      <c r="P46" s="54">
        <f t="shared" si="1"/>
        <v>0</v>
      </c>
    </row>
    <row r="47" spans="2:16" ht="15.75" x14ac:dyDescent="0.25">
      <c r="B47" s="14" t="s">
        <v>91</v>
      </c>
      <c r="C47" s="50">
        <v>46309</v>
      </c>
      <c r="D47" s="50">
        <v>17985</v>
      </c>
      <c r="E47" s="50">
        <v>7153</v>
      </c>
      <c r="F47" s="50">
        <v>0</v>
      </c>
      <c r="G47" s="50">
        <v>0</v>
      </c>
      <c r="H47" s="50">
        <v>1601</v>
      </c>
      <c r="I47" s="50">
        <v>590</v>
      </c>
      <c r="J47" s="50">
        <v>3757</v>
      </c>
      <c r="K47" s="50">
        <v>5491</v>
      </c>
      <c r="L47" s="50">
        <v>4170</v>
      </c>
      <c r="M47" s="50">
        <v>2487</v>
      </c>
      <c r="N47" s="50">
        <v>3075</v>
      </c>
      <c r="P47" s="54">
        <f t="shared" si="1"/>
        <v>0</v>
      </c>
    </row>
    <row r="48" spans="2:16" ht="15.75" x14ac:dyDescent="0.25">
      <c r="B48" s="14" t="s">
        <v>92</v>
      </c>
      <c r="C48" s="50">
        <v>92313</v>
      </c>
      <c r="D48" s="50">
        <v>25018</v>
      </c>
      <c r="E48" s="50">
        <v>28535</v>
      </c>
      <c r="F48" s="50">
        <v>0</v>
      </c>
      <c r="G48" s="50">
        <v>0</v>
      </c>
      <c r="H48" s="50">
        <v>6404</v>
      </c>
      <c r="I48" s="50">
        <v>974</v>
      </c>
      <c r="J48" s="50">
        <v>1537</v>
      </c>
      <c r="K48" s="50">
        <v>11714</v>
      </c>
      <c r="L48" s="50">
        <v>7509</v>
      </c>
      <c r="M48" s="50">
        <v>4846</v>
      </c>
      <c r="N48" s="50">
        <v>5776</v>
      </c>
      <c r="P48" s="54">
        <f t="shared" si="1"/>
        <v>0</v>
      </c>
    </row>
    <row r="49" spans="2:16" ht="15.75" x14ac:dyDescent="0.25">
      <c r="B49" s="14" t="s">
        <v>93</v>
      </c>
      <c r="C49" s="50">
        <v>63499</v>
      </c>
      <c r="D49" s="50">
        <v>15960</v>
      </c>
      <c r="E49" s="50">
        <v>25852</v>
      </c>
      <c r="F49" s="50">
        <v>0</v>
      </c>
      <c r="G49" s="50">
        <v>0</v>
      </c>
      <c r="H49" s="50">
        <v>1601</v>
      </c>
      <c r="I49" s="50">
        <v>337</v>
      </c>
      <c r="J49" s="50">
        <v>683</v>
      </c>
      <c r="K49" s="50">
        <v>5857</v>
      </c>
      <c r="L49" s="50">
        <v>6235</v>
      </c>
      <c r="M49" s="50">
        <v>3177</v>
      </c>
      <c r="N49" s="50">
        <v>3797</v>
      </c>
      <c r="P49" s="54">
        <f t="shared" si="1"/>
        <v>0</v>
      </c>
    </row>
    <row r="50" spans="2:16" ht="15.75" x14ac:dyDescent="0.25">
      <c r="B50" s="14" t="s">
        <v>94</v>
      </c>
      <c r="C50" s="50">
        <v>45189</v>
      </c>
      <c r="D50" s="50">
        <v>12084</v>
      </c>
      <c r="E50" s="50">
        <v>16291</v>
      </c>
      <c r="F50" s="50">
        <v>0</v>
      </c>
      <c r="G50" s="50">
        <v>0</v>
      </c>
      <c r="H50" s="50">
        <v>1601</v>
      </c>
      <c r="I50" s="50">
        <v>661</v>
      </c>
      <c r="J50" s="50">
        <v>1708</v>
      </c>
      <c r="K50" s="50">
        <v>5125</v>
      </c>
      <c r="L50" s="50">
        <v>2579</v>
      </c>
      <c r="M50" s="50">
        <v>2583</v>
      </c>
      <c r="N50" s="50">
        <v>2557</v>
      </c>
      <c r="P50" s="54">
        <f t="shared" si="1"/>
        <v>0</v>
      </c>
    </row>
    <row r="51" spans="2:16" ht="15.75" x14ac:dyDescent="0.25">
      <c r="B51" s="14" t="s">
        <v>95</v>
      </c>
      <c r="C51" s="50">
        <v>33284</v>
      </c>
      <c r="D51" s="50">
        <v>4668</v>
      </c>
      <c r="E51" s="50">
        <v>11478</v>
      </c>
      <c r="F51" s="50">
        <v>0</v>
      </c>
      <c r="G51" s="50">
        <v>1315</v>
      </c>
      <c r="H51" s="50">
        <v>1601</v>
      </c>
      <c r="I51" s="50">
        <v>337</v>
      </c>
      <c r="J51" s="50">
        <v>4611</v>
      </c>
      <c r="K51" s="50">
        <v>3294</v>
      </c>
      <c r="L51" s="50">
        <v>2528</v>
      </c>
      <c r="M51" s="50">
        <v>1557</v>
      </c>
      <c r="N51" s="50">
        <v>1895</v>
      </c>
      <c r="P51" s="54">
        <f t="shared" si="1"/>
        <v>0</v>
      </c>
    </row>
    <row r="52" spans="2:16" ht="15.75" x14ac:dyDescent="0.25">
      <c r="B52" s="14" t="s">
        <v>96</v>
      </c>
      <c r="C52" s="50">
        <v>67758</v>
      </c>
      <c r="D52" s="50">
        <v>20763</v>
      </c>
      <c r="E52" s="50">
        <v>11250</v>
      </c>
      <c r="F52" s="50">
        <v>0</v>
      </c>
      <c r="G52" s="50">
        <v>0</v>
      </c>
      <c r="H52" s="50">
        <v>6404</v>
      </c>
      <c r="I52" s="50">
        <v>1091</v>
      </c>
      <c r="J52" s="50">
        <v>1195</v>
      </c>
      <c r="K52" s="50">
        <v>8054</v>
      </c>
      <c r="L52" s="50">
        <v>8905</v>
      </c>
      <c r="M52" s="50">
        <v>4941</v>
      </c>
      <c r="N52" s="50">
        <v>5155</v>
      </c>
      <c r="P52" s="54">
        <f t="shared" si="1"/>
        <v>0</v>
      </c>
    </row>
    <row r="53" spans="2:16" ht="15.75" x14ac:dyDescent="0.25">
      <c r="B53" s="14" t="s">
        <v>97</v>
      </c>
      <c r="C53" s="50">
        <v>100812</v>
      </c>
      <c r="D53" s="50">
        <v>38510</v>
      </c>
      <c r="E53" s="50">
        <v>21794</v>
      </c>
      <c r="F53" s="50">
        <v>0</v>
      </c>
      <c r="G53" s="50">
        <v>260</v>
      </c>
      <c r="H53" s="50">
        <v>1601</v>
      </c>
      <c r="I53" s="50">
        <v>820</v>
      </c>
      <c r="J53" s="50">
        <v>1708</v>
      </c>
      <c r="K53" s="50">
        <v>12812</v>
      </c>
      <c r="L53" s="50">
        <v>9705</v>
      </c>
      <c r="M53" s="50">
        <v>6914</v>
      </c>
      <c r="N53" s="50">
        <v>6688</v>
      </c>
      <c r="P53" s="54">
        <f t="shared" si="1"/>
        <v>0</v>
      </c>
    </row>
    <row r="54" spans="2:16" ht="15.75" x14ac:dyDescent="0.25">
      <c r="B54" s="14" t="s">
        <v>98</v>
      </c>
      <c r="C54" s="50">
        <v>95961</v>
      </c>
      <c r="D54" s="50">
        <v>30931</v>
      </c>
      <c r="E54" s="50">
        <v>26739</v>
      </c>
      <c r="F54" s="50">
        <v>0</v>
      </c>
      <c r="G54" s="50">
        <v>480</v>
      </c>
      <c r="H54" s="50">
        <v>1601</v>
      </c>
      <c r="I54" s="50">
        <v>951</v>
      </c>
      <c r="J54" s="50">
        <v>1879</v>
      </c>
      <c r="K54" s="50">
        <v>11714</v>
      </c>
      <c r="L54" s="50">
        <v>10134</v>
      </c>
      <c r="M54" s="50">
        <v>5103</v>
      </c>
      <c r="N54" s="50">
        <v>6429</v>
      </c>
      <c r="P54" s="54">
        <f t="shared" si="1"/>
        <v>0</v>
      </c>
    </row>
    <row r="55" spans="2:16" ht="15.75" x14ac:dyDescent="0.25">
      <c r="B55" s="14" t="s">
        <v>99</v>
      </c>
      <c r="C55" s="50">
        <v>87092</v>
      </c>
      <c r="D55" s="50">
        <v>6348</v>
      </c>
      <c r="E55" s="50">
        <v>5087</v>
      </c>
      <c r="F55" s="50">
        <v>0</v>
      </c>
      <c r="G55" s="50">
        <v>14</v>
      </c>
      <c r="H55" s="50">
        <v>1601</v>
      </c>
      <c r="I55" s="50">
        <v>1978</v>
      </c>
      <c r="J55" s="50">
        <v>33644</v>
      </c>
      <c r="K55" s="50">
        <v>15374</v>
      </c>
      <c r="L55" s="50">
        <v>7646</v>
      </c>
      <c r="M55" s="50">
        <v>8603</v>
      </c>
      <c r="N55" s="50">
        <v>6797</v>
      </c>
      <c r="P55" s="54">
        <f t="shared" si="1"/>
        <v>0</v>
      </c>
    </row>
    <row r="56" spans="2:16" ht="15.75" x14ac:dyDescent="0.25">
      <c r="B56" s="14" t="s">
        <v>100</v>
      </c>
      <c r="C56" s="50">
        <v>143182</v>
      </c>
      <c r="D56" s="50">
        <v>40365</v>
      </c>
      <c r="E56" s="50">
        <v>34397</v>
      </c>
      <c r="F56" s="50">
        <v>0</v>
      </c>
      <c r="G56" s="50">
        <v>0</v>
      </c>
      <c r="H56" s="50">
        <v>8004</v>
      </c>
      <c r="I56" s="50">
        <v>1687</v>
      </c>
      <c r="J56" s="50">
        <v>9222</v>
      </c>
      <c r="K56" s="50">
        <v>15740</v>
      </c>
      <c r="L56" s="50">
        <v>17565</v>
      </c>
      <c r="M56" s="50">
        <v>7670</v>
      </c>
      <c r="N56" s="50">
        <v>8532</v>
      </c>
      <c r="P56" s="54">
        <f t="shared" si="1"/>
        <v>0</v>
      </c>
    </row>
    <row r="57" spans="2:16" ht="15.75" x14ac:dyDescent="0.25">
      <c r="B57" s="46" t="s">
        <v>101</v>
      </c>
      <c r="C57" s="50">
        <v>198555</v>
      </c>
      <c r="D57" s="50">
        <v>42019</v>
      </c>
      <c r="E57" s="50">
        <v>32511</v>
      </c>
      <c r="F57" s="50">
        <v>0</v>
      </c>
      <c r="G57" s="50">
        <v>0</v>
      </c>
      <c r="H57" s="50">
        <v>59233</v>
      </c>
      <c r="I57" s="50">
        <v>4092</v>
      </c>
      <c r="J57" s="50">
        <v>6148</v>
      </c>
      <c r="K57" s="50">
        <v>19767</v>
      </c>
      <c r="L57" s="50">
        <v>13882</v>
      </c>
      <c r="M57" s="50">
        <v>11248</v>
      </c>
      <c r="N57" s="50">
        <v>9655</v>
      </c>
      <c r="P57" s="54">
        <f t="shared" si="1"/>
        <v>0</v>
      </c>
    </row>
    <row r="58" spans="2:16" ht="15.75" x14ac:dyDescent="0.25">
      <c r="B58" s="14" t="s">
        <v>102</v>
      </c>
      <c r="C58" s="50">
        <v>126614</v>
      </c>
      <c r="D58" s="50">
        <v>3838</v>
      </c>
      <c r="E58" s="50">
        <v>33640</v>
      </c>
      <c r="F58" s="50">
        <v>0</v>
      </c>
      <c r="G58" s="50">
        <v>4097</v>
      </c>
      <c r="H58" s="50">
        <v>36820</v>
      </c>
      <c r="I58" s="50">
        <v>2864</v>
      </c>
      <c r="J58" s="50">
        <v>6661</v>
      </c>
      <c r="K58" s="50">
        <v>14642</v>
      </c>
      <c r="L58" s="50">
        <v>7681</v>
      </c>
      <c r="M58" s="50">
        <v>6579</v>
      </c>
      <c r="N58" s="50">
        <v>9792</v>
      </c>
      <c r="P58" s="54">
        <f t="shared" si="1"/>
        <v>0</v>
      </c>
    </row>
    <row r="59" spans="2:16" ht="15.75" x14ac:dyDescent="0.25">
      <c r="B59" s="14" t="s">
        <v>103</v>
      </c>
      <c r="C59" s="50">
        <v>196480</v>
      </c>
      <c r="D59" s="50">
        <v>28944</v>
      </c>
      <c r="E59" s="50">
        <v>30157</v>
      </c>
      <c r="F59" s="50">
        <v>0</v>
      </c>
      <c r="G59" s="50">
        <v>0</v>
      </c>
      <c r="H59" s="50">
        <v>54430</v>
      </c>
      <c r="I59" s="50">
        <v>3981</v>
      </c>
      <c r="J59" s="50">
        <v>9393</v>
      </c>
      <c r="K59" s="50">
        <v>26356</v>
      </c>
      <c r="L59" s="50">
        <v>15726</v>
      </c>
      <c r="M59" s="50">
        <v>10577</v>
      </c>
      <c r="N59" s="50">
        <v>16916</v>
      </c>
      <c r="P59" s="54">
        <f t="shared" si="1"/>
        <v>0</v>
      </c>
    </row>
    <row r="60" spans="2:16" ht="15.75" x14ac:dyDescent="0.25">
      <c r="B60" s="14" t="s">
        <v>104</v>
      </c>
      <c r="C60" s="50">
        <v>78591</v>
      </c>
      <c r="D60" s="50">
        <v>34496</v>
      </c>
      <c r="E60" s="50">
        <v>19118</v>
      </c>
      <c r="F60" s="50">
        <v>0</v>
      </c>
      <c r="G60" s="50">
        <v>0</v>
      </c>
      <c r="H60" s="50">
        <v>1601</v>
      </c>
      <c r="I60" s="50">
        <v>337</v>
      </c>
      <c r="J60" s="50">
        <v>2391</v>
      </c>
      <c r="K60" s="50">
        <v>6589</v>
      </c>
      <c r="L60" s="50">
        <v>6248</v>
      </c>
      <c r="M60" s="50">
        <v>3594</v>
      </c>
      <c r="N60" s="50">
        <v>4217</v>
      </c>
      <c r="P60" s="54">
        <f t="shared" si="1"/>
        <v>0</v>
      </c>
    </row>
    <row r="61" spans="2:16" ht="15.75" x14ac:dyDescent="0.25">
      <c r="B61" s="14" t="s">
        <v>105</v>
      </c>
      <c r="C61" s="50">
        <v>59494</v>
      </c>
      <c r="D61" s="50">
        <v>2755</v>
      </c>
      <c r="E61" s="50">
        <v>9712</v>
      </c>
      <c r="F61" s="50">
        <v>0</v>
      </c>
      <c r="G61" s="50">
        <v>0</v>
      </c>
      <c r="H61" s="50">
        <v>6404</v>
      </c>
      <c r="I61" s="50">
        <v>1824</v>
      </c>
      <c r="J61" s="50">
        <v>3586</v>
      </c>
      <c r="K61" s="50">
        <v>12080</v>
      </c>
      <c r="L61" s="50">
        <v>6269</v>
      </c>
      <c r="M61" s="50">
        <v>4927</v>
      </c>
      <c r="N61" s="50">
        <v>11937</v>
      </c>
      <c r="P61" s="54">
        <f t="shared" si="1"/>
        <v>0</v>
      </c>
    </row>
    <row r="62" spans="2:16" ht="15.75" x14ac:dyDescent="0.25">
      <c r="B62" s="14" t="s">
        <v>106</v>
      </c>
      <c r="C62" s="50">
        <v>1253517</v>
      </c>
      <c r="D62" s="50">
        <v>42</v>
      </c>
      <c r="E62" s="50">
        <v>289</v>
      </c>
      <c r="F62" s="50">
        <v>5</v>
      </c>
      <c r="G62" s="50">
        <v>2069</v>
      </c>
      <c r="H62" s="50">
        <v>1146238</v>
      </c>
      <c r="I62" s="50">
        <v>16463</v>
      </c>
      <c r="J62" s="50">
        <v>3586</v>
      </c>
      <c r="K62" s="50">
        <v>12080</v>
      </c>
      <c r="L62" s="50">
        <v>53502</v>
      </c>
      <c r="M62" s="50">
        <v>6278</v>
      </c>
      <c r="N62" s="50">
        <v>12965</v>
      </c>
      <c r="P62" s="54">
        <f t="shared" si="1"/>
        <v>0</v>
      </c>
    </row>
    <row r="63" spans="2:16" ht="15.75" x14ac:dyDescent="0.25">
      <c r="B63" s="14" t="s">
        <v>107</v>
      </c>
      <c r="C63" s="50">
        <v>182742</v>
      </c>
      <c r="D63" s="50">
        <v>6767</v>
      </c>
      <c r="E63" s="50">
        <v>3507</v>
      </c>
      <c r="F63" s="50">
        <v>0</v>
      </c>
      <c r="G63" s="50">
        <v>0</v>
      </c>
      <c r="H63" s="50">
        <v>99255</v>
      </c>
      <c r="I63" s="50">
        <v>7350</v>
      </c>
      <c r="J63" s="50">
        <v>24080</v>
      </c>
      <c r="K63" s="50">
        <v>15740</v>
      </c>
      <c r="L63" s="50">
        <v>9133</v>
      </c>
      <c r="M63" s="50">
        <v>9266</v>
      </c>
      <c r="N63" s="50">
        <v>7644</v>
      </c>
      <c r="O63" s="50"/>
      <c r="P63" s="54">
        <f t="shared" si="1"/>
        <v>0</v>
      </c>
    </row>
    <row r="64" spans="2:16" ht="15.75" x14ac:dyDescent="0.25">
      <c r="B64" s="14" t="s">
        <v>108</v>
      </c>
      <c r="C64" s="50">
        <v>68315</v>
      </c>
      <c r="D64" s="50">
        <v>4881</v>
      </c>
      <c r="E64" s="50">
        <v>16803</v>
      </c>
      <c r="F64" s="50">
        <v>0</v>
      </c>
      <c r="G64" s="50">
        <v>0</v>
      </c>
      <c r="H64" s="50">
        <v>32018</v>
      </c>
      <c r="I64" s="50">
        <v>674</v>
      </c>
      <c r="J64" s="50">
        <v>1366</v>
      </c>
      <c r="K64" s="50">
        <v>4393</v>
      </c>
      <c r="L64" s="50">
        <v>2495</v>
      </c>
      <c r="M64" s="50">
        <v>2584</v>
      </c>
      <c r="N64" s="50">
        <v>3101</v>
      </c>
      <c r="P64" s="54">
        <f t="shared" si="1"/>
        <v>0</v>
      </c>
    </row>
    <row r="65" spans="2:16" ht="15.75" x14ac:dyDescent="0.25">
      <c r="B65" s="14" t="s">
        <v>109</v>
      </c>
      <c r="C65" s="50">
        <v>105588</v>
      </c>
      <c r="D65" s="50">
        <v>45696</v>
      </c>
      <c r="E65" s="50">
        <v>9331</v>
      </c>
      <c r="F65" s="50">
        <v>0</v>
      </c>
      <c r="G65" s="50">
        <v>0</v>
      </c>
      <c r="H65" s="50">
        <v>1601</v>
      </c>
      <c r="I65" s="50">
        <v>1693</v>
      </c>
      <c r="J65" s="50">
        <v>12467</v>
      </c>
      <c r="K65" s="50">
        <v>11714</v>
      </c>
      <c r="L65" s="50">
        <v>6590</v>
      </c>
      <c r="M65" s="50">
        <v>8411</v>
      </c>
      <c r="N65" s="50">
        <v>8085</v>
      </c>
      <c r="P65" s="54">
        <f t="shared" si="1"/>
        <v>0</v>
      </c>
    </row>
    <row r="66" spans="2:16" ht="15.75" x14ac:dyDescent="0.25">
      <c r="B66" s="14" t="s">
        <v>110</v>
      </c>
      <c r="C66" s="50">
        <v>47452</v>
      </c>
      <c r="D66" s="50">
        <v>17300</v>
      </c>
      <c r="E66" s="50">
        <v>18013</v>
      </c>
      <c r="F66" s="50">
        <v>0</v>
      </c>
      <c r="G66" s="50">
        <v>0</v>
      </c>
      <c r="H66" s="50">
        <v>1601</v>
      </c>
      <c r="I66" s="50">
        <v>262</v>
      </c>
      <c r="J66" s="50">
        <v>854</v>
      </c>
      <c r="K66" s="50">
        <v>2928</v>
      </c>
      <c r="L66" s="50">
        <v>2616</v>
      </c>
      <c r="M66" s="50">
        <v>948</v>
      </c>
      <c r="N66" s="50">
        <v>2930</v>
      </c>
      <c r="P66" s="54">
        <f t="shared" si="1"/>
        <v>0</v>
      </c>
    </row>
    <row r="67" spans="2:16" ht="15.75" x14ac:dyDescent="0.25">
      <c r="B67" s="14" t="s">
        <v>111</v>
      </c>
      <c r="C67" s="50">
        <v>80380</v>
      </c>
      <c r="D67" s="50">
        <v>35493</v>
      </c>
      <c r="E67" s="50">
        <v>16436</v>
      </c>
      <c r="F67" s="50">
        <v>0</v>
      </c>
      <c r="G67" s="50">
        <v>0</v>
      </c>
      <c r="H67" s="50">
        <v>1601</v>
      </c>
      <c r="I67" s="50">
        <v>590</v>
      </c>
      <c r="J67" s="50">
        <v>512</v>
      </c>
      <c r="K67" s="50">
        <v>5856</v>
      </c>
      <c r="L67" s="50">
        <v>10998</v>
      </c>
      <c r="M67" s="50">
        <v>4348</v>
      </c>
      <c r="N67" s="50">
        <v>4546</v>
      </c>
      <c r="P67" s="54">
        <f t="shared" si="1"/>
        <v>0</v>
      </c>
    </row>
    <row r="68" spans="2:16" ht="15.75" x14ac:dyDescent="0.25">
      <c r="B68" s="14" t="s">
        <v>112</v>
      </c>
      <c r="C68" s="50">
        <v>41578</v>
      </c>
      <c r="D68" s="50">
        <v>4905</v>
      </c>
      <c r="E68" s="50">
        <v>11087</v>
      </c>
      <c r="F68" s="50">
        <v>0</v>
      </c>
      <c r="G68" s="50">
        <v>0</v>
      </c>
      <c r="H68" s="50">
        <v>1601</v>
      </c>
      <c r="I68" s="50">
        <v>590</v>
      </c>
      <c r="J68" s="50">
        <v>5466</v>
      </c>
      <c r="K68" s="50">
        <v>6589</v>
      </c>
      <c r="L68" s="50">
        <v>3962</v>
      </c>
      <c r="M68" s="50">
        <v>3546</v>
      </c>
      <c r="N68" s="50">
        <v>3832</v>
      </c>
      <c r="P68" s="54">
        <f t="shared" si="1"/>
        <v>0</v>
      </c>
    </row>
    <row r="69" spans="2:16" ht="15.75" x14ac:dyDescent="0.25">
      <c r="B69" s="14" t="s">
        <v>113</v>
      </c>
      <c r="C69" s="50">
        <v>19013</v>
      </c>
      <c r="D69" s="50">
        <v>1518</v>
      </c>
      <c r="E69" s="50">
        <v>11513</v>
      </c>
      <c r="F69" s="50">
        <v>0</v>
      </c>
      <c r="G69" s="50">
        <v>0</v>
      </c>
      <c r="H69" s="50">
        <v>1601</v>
      </c>
      <c r="I69" s="50">
        <v>172</v>
      </c>
      <c r="J69" s="50">
        <v>0</v>
      </c>
      <c r="K69" s="50">
        <v>1098</v>
      </c>
      <c r="L69" s="50">
        <v>891</v>
      </c>
      <c r="M69" s="50">
        <v>690</v>
      </c>
      <c r="N69" s="50">
        <v>1530</v>
      </c>
      <c r="P69" s="54">
        <f t="shared" si="1"/>
        <v>0</v>
      </c>
    </row>
    <row r="70" spans="2:16" ht="15.75" x14ac:dyDescent="0.25">
      <c r="B70" s="14" t="s">
        <v>114</v>
      </c>
      <c r="C70" s="50">
        <v>61644</v>
      </c>
      <c r="D70" s="50">
        <v>17261</v>
      </c>
      <c r="E70" s="50">
        <v>26093</v>
      </c>
      <c r="F70" s="50">
        <v>0</v>
      </c>
      <c r="G70" s="50">
        <v>0</v>
      </c>
      <c r="H70" s="50">
        <v>1601</v>
      </c>
      <c r="I70" s="50">
        <v>253</v>
      </c>
      <c r="J70" s="50">
        <v>1025</v>
      </c>
      <c r="K70" s="50">
        <v>4759</v>
      </c>
      <c r="L70" s="50">
        <v>3573</v>
      </c>
      <c r="M70" s="50">
        <v>2904</v>
      </c>
      <c r="N70" s="50">
        <v>4175</v>
      </c>
      <c r="P70" s="54">
        <f t="shared" si="1"/>
        <v>0</v>
      </c>
    </row>
    <row r="71" spans="2:16" ht="15.75" x14ac:dyDescent="0.25">
      <c r="B71" s="14" t="s">
        <v>115</v>
      </c>
      <c r="C71" s="50">
        <v>26713</v>
      </c>
      <c r="D71" s="50">
        <v>2493</v>
      </c>
      <c r="E71" s="50">
        <v>12500</v>
      </c>
      <c r="F71" s="50">
        <v>0</v>
      </c>
      <c r="G71" s="50">
        <v>0</v>
      </c>
      <c r="H71" s="50">
        <v>1601</v>
      </c>
      <c r="I71" s="50">
        <v>421</v>
      </c>
      <c r="J71" s="50">
        <v>1195</v>
      </c>
      <c r="K71" s="50">
        <v>2562</v>
      </c>
      <c r="L71" s="50">
        <v>1870</v>
      </c>
      <c r="M71" s="50">
        <v>1685</v>
      </c>
      <c r="N71" s="50">
        <v>2386</v>
      </c>
      <c r="P71" s="54">
        <f t="shared" si="1"/>
        <v>0</v>
      </c>
    </row>
    <row r="72" spans="2:16" ht="15.75" x14ac:dyDescent="0.25">
      <c r="B72" s="14" t="s">
        <v>116</v>
      </c>
      <c r="C72" s="50">
        <v>42535</v>
      </c>
      <c r="D72" s="50">
        <v>235</v>
      </c>
      <c r="E72" s="50">
        <v>10250</v>
      </c>
      <c r="F72" s="50">
        <v>0</v>
      </c>
      <c r="G72" s="50">
        <v>0</v>
      </c>
      <c r="H72" s="50">
        <v>1601</v>
      </c>
      <c r="I72" s="50">
        <v>758</v>
      </c>
      <c r="J72" s="50">
        <v>683</v>
      </c>
      <c r="K72" s="50">
        <v>21597</v>
      </c>
      <c r="L72" s="50">
        <v>2528</v>
      </c>
      <c r="M72" s="50">
        <v>577</v>
      </c>
      <c r="N72" s="50">
        <v>4306</v>
      </c>
      <c r="P72" s="54">
        <f t="shared" si="1"/>
        <v>0</v>
      </c>
    </row>
    <row r="73" spans="2:16" ht="15.75" x14ac:dyDescent="0.25">
      <c r="B73" s="14" t="s">
        <v>117</v>
      </c>
      <c r="C73" s="50">
        <v>69329</v>
      </c>
      <c r="D73" s="50">
        <v>4203</v>
      </c>
      <c r="E73" s="50">
        <v>15311</v>
      </c>
      <c r="F73" s="50">
        <v>0</v>
      </c>
      <c r="G73" s="50">
        <v>0</v>
      </c>
      <c r="H73" s="50">
        <v>1601</v>
      </c>
      <c r="I73" s="50">
        <v>550</v>
      </c>
      <c r="J73" s="50">
        <v>7514</v>
      </c>
      <c r="K73" s="50">
        <v>21231</v>
      </c>
      <c r="L73" s="50">
        <v>8790</v>
      </c>
      <c r="M73" s="50">
        <v>3690</v>
      </c>
      <c r="N73" s="50">
        <v>6439</v>
      </c>
      <c r="P73" s="54">
        <f t="shared" si="1"/>
        <v>0</v>
      </c>
    </row>
    <row r="74" spans="2:16" ht="15.75" x14ac:dyDescent="0.25">
      <c r="B74" s="14" t="s">
        <v>118</v>
      </c>
      <c r="C74" s="50">
        <v>27992</v>
      </c>
      <c r="D74" s="50">
        <v>1630</v>
      </c>
      <c r="E74" s="50">
        <v>13256</v>
      </c>
      <c r="F74" s="50">
        <v>0</v>
      </c>
      <c r="G74" s="50">
        <v>0</v>
      </c>
      <c r="H74" s="50">
        <v>1601</v>
      </c>
      <c r="I74" s="50">
        <v>417</v>
      </c>
      <c r="J74" s="50">
        <v>512</v>
      </c>
      <c r="K74" s="50">
        <v>3294</v>
      </c>
      <c r="L74" s="50">
        <v>2282</v>
      </c>
      <c r="M74" s="50">
        <v>2182</v>
      </c>
      <c r="N74" s="50">
        <v>2818</v>
      </c>
      <c r="P74" s="54">
        <f t="shared" si="1"/>
        <v>0</v>
      </c>
    </row>
    <row r="75" spans="2:16" ht="15.75" x14ac:dyDescent="0.25">
      <c r="B75" s="14" t="s">
        <v>119</v>
      </c>
      <c r="C75" s="50">
        <v>100877</v>
      </c>
      <c r="D75" s="50">
        <v>16399</v>
      </c>
      <c r="E75" s="50">
        <v>39437</v>
      </c>
      <c r="F75" s="50">
        <v>0</v>
      </c>
      <c r="G75" s="50">
        <v>0</v>
      </c>
      <c r="H75" s="50">
        <v>17610</v>
      </c>
      <c r="I75" s="50">
        <v>506</v>
      </c>
      <c r="J75" s="50">
        <v>2391</v>
      </c>
      <c r="K75" s="50">
        <v>8053</v>
      </c>
      <c r="L75" s="50">
        <v>6745</v>
      </c>
      <c r="M75" s="50">
        <v>5006</v>
      </c>
      <c r="N75" s="50">
        <v>4730</v>
      </c>
      <c r="P75" s="54">
        <f t="shared" si="1"/>
        <v>0</v>
      </c>
    </row>
    <row r="76" spans="2:16" ht="15.75" x14ac:dyDescent="0.25">
      <c r="B76" s="14" t="s">
        <v>120</v>
      </c>
      <c r="C76" s="50">
        <v>1327549</v>
      </c>
      <c r="D76" s="50">
        <v>56768</v>
      </c>
      <c r="E76" s="50">
        <v>14596</v>
      </c>
      <c r="F76" s="50">
        <v>169015</v>
      </c>
      <c r="G76" s="50">
        <v>7193</v>
      </c>
      <c r="H76" s="50">
        <v>212917</v>
      </c>
      <c r="I76" s="50">
        <v>51233</v>
      </c>
      <c r="J76" s="50">
        <v>191106</v>
      </c>
      <c r="K76" s="50">
        <v>250383</v>
      </c>
      <c r="L76" s="50">
        <v>134345</v>
      </c>
      <c r="M76" s="50">
        <v>122054</v>
      </c>
      <c r="N76" s="50">
        <v>117939</v>
      </c>
      <c r="P76" s="54">
        <f t="shared" ref="P76:P138" si="2">SUM(D76:N76)-C76</f>
        <v>0</v>
      </c>
    </row>
    <row r="77" spans="2:16" ht="15.75" x14ac:dyDescent="0.25">
      <c r="B77" s="14" t="s">
        <v>121</v>
      </c>
      <c r="C77" s="50">
        <v>235528</v>
      </c>
      <c r="D77" s="50">
        <v>730</v>
      </c>
      <c r="E77" s="50">
        <v>6838</v>
      </c>
      <c r="F77" s="50">
        <v>0</v>
      </c>
      <c r="G77" s="50">
        <v>0</v>
      </c>
      <c r="H77" s="50">
        <v>182502</v>
      </c>
      <c r="I77" s="50">
        <v>2115</v>
      </c>
      <c r="J77" s="50">
        <v>3074</v>
      </c>
      <c r="K77" s="50">
        <v>8053</v>
      </c>
      <c r="L77" s="50">
        <v>5273</v>
      </c>
      <c r="M77" s="50">
        <v>4944</v>
      </c>
      <c r="N77" s="50">
        <f>21989+10</f>
        <v>21999</v>
      </c>
      <c r="P77" s="54">
        <f t="shared" si="2"/>
        <v>0</v>
      </c>
    </row>
    <row r="78" spans="2:16" ht="15.75" x14ac:dyDescent="0.25">
      <c r="B78" s="14" t="s">
        <v>122</v>
      </c>
      <c r="C78" s="50">
        <v>78723</v>
      </c>
      <c r="D78" s="50">
        <v>24964</v>
      </c>
      <c r="E78" s="50">
        <v>20389</v>
      </c>
      <c r="F78" s="50">
        <v>0</v>
      </c>
      <c r="G78" s="50">
        <v>0</v>
      </c>
      <c r="H78" s="50">
        <v>4803</v>
      </c>
      <c r="I78" s="50">
        <v>820</v>
      </c>
      <c r="J78" s="50">
        <v>1708</v>
      </c>
      <c r="K78" s="50">
        <v>8785</v>
      </c>
      <c r="L78" s="50">
        <v>8679</v>
      </c>
      <c r="M78" s="50">
        <v>3065</v>
      </c>
      <c r="N78" s="50">
        <v>5510</v>
      </c>
      <c r="P78" s="54">
        <f t="shared" si="2"/>
        <v>0</v>
      </c>
    </row>
    <row r="79" spans="2:16" ht="15.75" x14ac:dyDescent="0.25">
      <c r="B79" s="14" t="s">
        <v>123</v>
      </c>
      <c r="C79" s="50">
        <v>145735</v>
      </c>
      <c r="D79" s="50">
        <v>40209</v>
      </c>
      <c r="E79" s="50">
        <v>55868</v>
      </c>
      <c r="F79" s="50">
        <v>0</v>
      </c>
      <c r="G79" s="50">
        <v>0</v>
      </c>
      <c r="H79" s="50">
        <v>8004</v>
      </c>
      <c r="I79" s="50">
        <v>1077</v>
      </c>
      <c r="J79" s="50">
        <v>512</v>
      </c>
      <c r="K79" s="50">
        <v>12080</v>
      </c>
      <c r="L79" s="50">
        <v>13209</v>
      </c>
      <c r="M79" s="50">
        <v>6355</v>
      </c>
      <c r="N79" s="50">
        <v>8421</v>
      </c>
      <c r="P79" s="54">
        <f t="shared" si="2"/>
        <v>0</v>
      </c>
    </row>
    <row r="80" spans="2:16" ht="15.75" x14ac:dyDescent="0.25">
      <c r="B80" s="14" t="s">
        <v>124</v>
      </c>
      <c r="C80" s="50">
        <v>58732</v>
      </c>
      <c r="D80" s="50">
        <v>18062</v>
      </c>
      <c r="E80" s="50">
        <v>17201</v>
      </c>
      <c r="F80" s="50">
        <v>0</v>
      </c>
      <c r="G80" s="50">
        <v>0</v>
      </c>
      <c r="H80" s="50">
        <v>1601</v>
      </c>
      <c r="I80" s="50">
        <v>771</v>
      </c>
      <c r="J80" s="50">
        <v>1196</v>
      </c>
      <c r="K80" s="50">
        <v>5491</v>
      </c>
      <c r="L80" s="50">
        <v>6027</v>
      </c>
      <c r="M80" s="50">
        <v>3434</v>
      </c>
      <c r="N80" s="50">
        <v>4949</v>
      </c>
      <c r="P80" s="54">
        <f t="shared" si="2"/>
        <v>0</v>
      </c>
    </row>
    <row r="81" spans="2:16" ht="15.75" x14ac:dyDescent="0.25">
      <c r="B81" s="14" t="s">
        <v>125</v>
      </c>
      <c r="C81" s="50">
        <v>70892</v>
      </c>
      <c r="D81" s="50">
        <v>20983</v>
      </c>
      <c r="E81" s="50">
        <v>26886</v>
      </c>
      <c r="F81" s="50">
        <v>0</v>
      </c>
      <c r="G81" s="50">
        <v>0</v>
      </c>
      <c r="H81" s="50">
        <v>1601</v>
      </c>
      <c r="I81" s="50">
        <v>337</v>
      </c>
      <c r="J81" s="50">
        <v>1196</v>
      </c>
      <c r="K81" s="50">
        <v>6223</v>
      </c>
      <c r="L81" s="50">
        <v>6534</v>
      </c>
      <c r="M81" s="50">
        <v>3898</v>
      </c>
      <c r="N81" s="50">
        <v>3234</v>
      </c>
      <c r="P81" s="54">
        <f t="shared" si="2"/>
        <v>0</v>
      </c>
    </row>
    <row r="82" spans="2:16" ht="15.75" x14ac:dyDescent="0.25">
      <c r="B82" s="14" t="s">
        <v>126</v>
      </c>
      <c r="C82" s="50">
        <v>47120</v>
      </c>
      <c r="D82" s="50">
        <v>20186</v>
      </c>
      <c r="E82" s="50">
        <v>11988</v>
      </c>
      <c r="F82" s="50">
        <v>0</v>
      </c>
      <c r="G82" s="50">
        <v>0</v>
      </c>
      <c r="H82" s="50">
        <v>1601</v>
      </c>
      <c r="I82" s="50">
        <v>253</v>
      </c>
      <c r="J82" s="50">
        <v>2220</v>
      </c>
      <c r="K82" s="50">
        <v>3660</v>
      </c>
      <c r="L82" s="50">
        <v>3040</v>
      </c>
      <c r="M82" s="50">
        <v>1910</v>
      </c>
      <c r="N82" s="50">
        <v>2262</v>
      </c>
      <c r="P82" s="54">
        <f t="shared" si="2"/>
        <v>0</v>
      </c>
    </row>
    <row r="83" spans="2:16" ht="15.75" x14ac:dyDescent="0.25">
      <c r="B83" s="14" t="s">
        <v>127</v>
      </c>
      <c r="C83" s="50">
        <v>200336</v>
      </c>
      <c r="D83" s="50">
        <v>10572</v>
      </c>
      <c r="E83" s="50">
        <v>27959</v>
      </c>
      <c r="F83" s="50">
        <v>0</v>
      </c>
      <c r="G83" s="50">
        <v>14510</v>
      </c>
      <c r="H83" s="50">
        <v>88049</v>
      </c>
      <c r="I83" s="50">
        <v>10334</v>
      </c>
      <c r="J83" s="50">
        <v>8368</v>
      </c>
      <c r="K83" s="50">
        <v>8785</v>
      </c>
      <c r="L83" s="50">
        <v>22020</v>
      </c>
      <c r="M83" s="50">
        <v>4268</v>
      </c>
      <c r="N83" s="50">
        <v>5471</v>
      </c>
      <c r="P83" s="54">
        <f t="shared" si="2"/>
        <v>0</v>
      </c>
    </row>
    <row r="84" spans="2:16" ht="15.75" x14ac:dyDescent="0.25">
      <c r="B84" s="14" t="s">
        <v>128</v>
      </c>
      <c r="C84" s="50">
        <v>209794</v>
      </c>
      <c r="D84" s="50">
        <v>35588</v>
      </c>
      <c r="E84" s="50">
        <v>23280</v>
      </c>
      <c r="F84" s="50">
        <v>0</v>
      </c>
      <c r="G84" s="50">
        <v>0</v>
      </c>
      <c r="H84" s="50">
        <v>36820</v>
      </c>
      <c r="I84" s="50">
        <v>6696</v>
      </c>
      <c r="J84" s="50">
        <v>7685</v>
      </c>
      <c r="K84" s="50">
        <v>35873</v>
      </c>
      <c r="L84" s="50">
        <v>21366</v>
      </c>
      <c r="M84" s="50">
        <v>18581</v>
      </c>
      <c r="N84" s="50">
        <v>23905</v>
      </c>
      <c r="P84" s="54">
        <f t="shared" si="2"/>
        <v>0</v>
      </c>
    </row>
    <row r="85" spans="2:16" ht="15.75" x14ac:dyDescent="0.25">
      <c r="B85" s="14" t="s">
        <v>129</v>
      </c>
      <c r="C85" s="50">
        <v>1339328</v>
      </c>
      <c r="D85" s="50">
        <v>36677</v>
      </c>
      <c r="E85" s="50">
        <v>9524</v>
      </c>
      <c r="F85" s="50">
        <v>0</v>
      </c>
      <c r="G85" s="50">
        <v>69</v>
      </c>
      <c r="H85" s="50">
        <v>276954</v>
      </c>
      <c r="I85" s="50">
        <v>38502</v>
      </c>
      <c r="J85" s="50">
        <v>61823</v>
      </c>
      <c r="K85" s="50">
        <v>181198</v>
      </c>
      <c r="L85" s="50">
        <v>156797</v>
      </c>
      <c r="M85" s="50">
        <v>132339</v>
      </c>
      <c r="N85" s="50">
        <v>445445</v>
      </c>
      <c r="P85" s="54">
        <f t="shared" si="2"/>
        <v>0</v>
      </c>
    </row>
    <row r="86" spans="2:16" ht="15.75" x14ac:dyDescent="0.25">
      <c r="B86" s="14" t="s">
        <v>130</v>
      </c>
      <c r="C86" s="50">
        <v>47448</v>
      </c>
      <c r="D86" s="50">
        <v>8553</v>
      </c>
      <c r="E86" s="50">
        <v>19973</v>
      </c>
      <c r="F86" s="50">
        <v>0</v>
      </c>
      <c r="G86" s="50">
        <v>0</v>
      </c>
      <c r="H86" s="50">
        <v>1601</v>
      </c>
      <c r="I86" s="50">
        <v>313</v>
      </c>
      <c r="J86" s="50">
        <v>1366</v>
      </c>
      <c r="K86" s="50">
        <v>5125</v>
      </c>
      <c r="L86" s="50">
        <v>4126</v>
      </c>
      <c r="M86" s="50">
        <v>2647</v>
      </c>
      <c r="N86" s="50">
        <v>3744</v>
      </c>
      <c r="P86" s="54">
        <f t="shared" si="2"/>
        <v>0</v>
      </c>
    </row>
    <row r="87" spans="2:16" ht="15.75" x14ac:dyDescent="0.25">
      <c r="B87" s="14" t="s">
        <v>131</v>
      </c>
      <c r="C87" s="50">
        <v>66351</v>
      </c>
      <c r="D87" s="50">
        <v>9566</v>
      </c>
      <c r="E87" s="50">
        <v>18777</v>
      </c>
      <c r="F87" s="50">
        <v>0</v>
      </c>
      <c r="G87" s="50">
        <v>0</v>
      </c>
      <c r="H87" s="50">
        <v>6404</v>
      </c>
      <c r="I87" s="50">
        <v>976</v>
      </c>
      <c r="J87" s="50">
        <v>1708</v>
      </c>
      <c r="K87" s="50">
        <v>10250</v>
      </c>
      <c r="L87" s="50">
        <v>7133</v>
      </c>
      <c r="M87" s="50">
        <v>4702</v>
      </c>
      <c r="N87" s="50">
        <v>6835</v>
      </c>
      <c r="P87" s="54">
        <f t="shared" si="2"/>
        <v>0</v>
      </c>
    </row>
    <row r="88" spans="2:16" ht="15.75" x14ac:dyDescent="0.25">
      <c r="B88" s="14" t="s">
        <v>132</v>
      </c>
      <c r="C88" s="50">
        <v>68526</v>
      </c>
      <c r="D88" s="50">
        <v>11852</v>
      </c>
      <c r="E88" s="50">
        <v>25507</v>
      </c>
      <c r="F88" s="50">
        <v>0</v>
      </c>
      <c r="G88" s="50">
        <v>0</v>
      </c>
      <c r="H88" s="50">
        <v>3202</v>
      </c>
      <c r="I88" s="50">
        <v>590</v>
      </c>
      <c r="J88" s="50">
        <v>3416</v>
      </c>
      <c r="K88" s="50">
        <v>7687</v>
      </c>
      <c r="L88" s="50">
        <v>7771</v>
      </c>
      <c r="M88" s="50">
        <v>4107</v>
      </c>
      <c r="N88" s="50">
        <v>4394</v>
      </c>
      <c r="P88" s="54">
        <f t="shared" si="2"/>
        <v>0</v>
      </c>
    </row>
    <row r="89" spans="2:16" ht="15.75" x14ac:dyDescent="0.25">
      <c r="B89" s="14" t="s">
        <v>133</v>
      </c>
      <c r="C89" s="50">
        <v>158140</v>
      </c>
      <c r="D89" s="50">
        <v>23127</v>
      </c>
      <c r="E89" s="50">
        <v>50278</v>
      </c>
      <c r="F89" s="50">
        <v>0</v>
      </c>
      <c r="G89" s="50">
        <v>0</v>
      </c>
      <c r="H89" s="50">
        <v>25614</v>
      </c>
      <c r="I89" s="50">
        <v>1551</v>
      </c>
      <c r="J89" s="50">
        <v>3416</v>
      </c>
      <c r="K89" s="50">
        <v>16106</v>
      </c>
      <c r="L89" s="50">
        <v>17759</v>
      </c>
      <c r="M89" s="50">
        <v>9403</v>
      </c>
      <c r="N89" s="50">
        <v>10886</v>
      </c>
      <c r="P89" s="54">
        <f t="shared" si="2"/>
        <v>0</v>
      </c>
    </row>
    <row r="90" spans="2:16" ht="15.75" x14ac:dyDescent="0.25">
      <c r="B90" s="47" t="s">
        <v>134</v>
      </c>
      <c r="C90" s="50">
        <v>137650</v>
      </c>
      <c r="D90" s="50">
        <v>61170</v>
      </c>
      <c r="E90" s="50">
        <v>23279</v>
      </c>
      <c r="F90" s="50">
        <v>0</v>
      </c>
      <c r="G90" s="50">
        <v>410</v>
      </c>
      <c r="H90" s="50">
        <v>4803</v>
      </c>
      <c r="I90" s="50">
        <v>674</v>
      </c>
      <c r="J90" s="50">
        <v>4782</v>
      </c>
      <c r="K90" s="50">
        <v>10616</v>
      </c>
      <c r="L90" s="50">
        <v>23319</v>
      </c>
      <c r="M90" s="50">
        <v>3483</v>
      </c>
      <c r="N90" s="50">
        <v>5114</v>
      </c>
      <c r="P90" s="54">
        <f t="shared" si="2"/>
        <v>0</v>
      </c>
    </row>
    <row r="91" spans="2:16" ht="15.75" x14ac:dyDescent="0.25">
      <c r="B91" s="47" t="s">
        <v>135</v>
      </c>
      <c r="C91" s="50">
        <v>88976</v>
      </c>
      <c r="D91" s="50">
        <v>2968</v>
      </c>
      <c r="E91" s="50">
        <v>26871</v>
      </c>
      <c r="F91" s="50">
        <v>0</v>
      </c>
      <c r="G91" s="50">
        <v>0</v>
      </c>
      <c r="H91" s="50">
        <v>17610</v>
      </c>
      <c r="I91" s="50">
        <v>1750</v>
      </c>
      <c r="J91" s="50">
        <v>5807</v>
      </c>
      <c r="K91" s="50">
        <v>12446</v>
      </c>
      <c r="L91" s="50">
        <v>9327</v>
      </c>
      <c r="M91" s="50">
        <v>4703</v>
      </c>
      <c r="N91" s="50">
        <v>7494</v>
      </c>
      <c r="P91" s="54">
        <f t="shared" si="2"/>
        <v>0</v>
      </c>
    </row>
    <row r="92" spans="2:16" ht="15.75" x14ac:dyDescent="0.25">
      <c r="B92" s="47" t="s">
        <v>136</v>
      </c>
      <c r="C92" s="50">
        <v>202744</v>
      </c>
      <c r="D92" s="50">
        <v>5961</v>
      </c>
      <c r="E92" s="50">
        <v>14618</v>
      </c>
      <c r="F92" s="50">
        <v>0</v>
      </c>
      <c r="G92" s="50">
        <v>69</v>
      </c>
      <c r="H92" s="50">
        <v>84847</v>
      </c>
      <c r="I92" s="50">
        <v>5367</v>
      </c>
      <c r="J92" s="50">
        <v>24251</v>
      </c>
      <c r="K92" s="50">
        <v>28552</v>
      </c>
      <c r="L92" s="50">
        <v>15292</v>
      </c>
      <c r="M92" s="50">
        <v>10705</v>
      </c>
      <c r="N92" s="50">
        <v>13082</v>
      </c>
      <c r="P92" s="54">
        <f t="shared" si="2"/>
        <v>0</v>
      </c>
    </row>
    <row r="93" spans="2:16" ht="15.75" x14ac:dyDescent="0.25">
      <c r="B93" s="47" t="s">
        <v>137</v>
      </c>
      <c r="C93" s="50">
        <v>125352</v>
      </c>
      <c r="D93" s="50">
        <v>4498</v>
      </c>
      <c r="E93" s="50">
        <v>24704</v>
      </c>
      <c r="F93" s="50">
        <v>0</v>
      </c>
      <c r="G93" s="50">
        <v>1809</v>
      </c>
      <c r="H93" s="50">
        <v>64036</v>
      </c>
      <c r="I93" s="50">
        <v>1251</v>
      </c>
      <c r="J93" s="50">
        <v>3757</v>
      </c>
      <c r="K93" s="50">
        <v>6223</v>
      </c>
      <c r="L93" s="50">
        <v>9291</v>
      </c>
      <c r="M93" s="50">
        <v>3757</v>
      </c>
      <c r="N93" s="50">
        <v>6026</v>
      </c>
      <c r="P93" s="54">
        <f t="shared" si="2"/>
        <v>0</v>
      </c>
    </row>
    <row r="94" spans="2:16" ht="15.75" x14ac:dyDescent="0.25">
      <c r="B94" s="47" t="s">
        <v>138</v>
      </c>
      <c r="C94" s="50">
        <v>34138</v>
      </c>
      <c r="D94" s="50">
        <v>3159</v>
      </c>
      <c r="E94" s="50">
        <v>12893</v>
      </c>
      <c r="F94" s="50">
        <v>0</v>
      </c>
      <c r="G94" s="50">
        <v>0</v>
      </c>
      <c r="H94" s="50">
        <v>1601</v>
      </c>
      <c r="I94" s="50">
        <v>1092</v>
      </c>
      <c r="J94" s="50">
        <v>342</v>
      </c>
      <c r="K94" s="50">
        <v>5491</v>
      </c>
      <c r="L94" s="50">
        <v>3382</v>
      </c>
      <c r="M94" s="50">
        <v>2567</v>
      </c>
      <c r="N94" s="50">
        <v>3611</v>
      </c>
      <c r="P94" s="54">
        <f t="shared" si="2"/>
        <v>0</v>
      </c>
    </row>
    <row r="95" spans="2:16" ht="15.75" x14ac:dyDescent="0.25">
      <c r="B95" s="14" t="s">
        <v>139</v>
      </c>
      <c r="C95" s="50">
        <v>40553</v>
      </c>
      <c r="D95" s="50">
        <v>596</v>
      </c>
      <c r="E95" s="50">
        <v>17603</v>
      </c>
      <c r="F95" s="50">
        <v>0</v>
      </c>
      <c r="G95" s="50">
        <v>0</v>
      </c>
      <c r="H95" s="50">
        <v>1601</v>
      </c>
      <c r="I95" s="50">
        <v>758</v>
      </c>
      <c r="J95" s="50">
        <v>7173</v>
      </c>
      <c r="K95" s="50">
        <v>4393</v>
      </c>
      <c r="L95" s="50">
        <v>2426</v>
      </c>
      <c r="M95" s="50">
        <v>3034</v>
      </c>
      <c r="N95" s="50">
        <v>2969</v>
      </c>
      <c r="P95" s="54">
        <f t="shared" si="2"/>
        <v>0</v>
      </c>
    </row>
    <row r="96" spans="2:16" ht="15.75" x14ac:dyDescent="0.25">
      <c r="B96" s="14" t="s">
        <v>140</v>
      </c>
      <c r="C96" s="50">
        <v>62130</v>
      </c>
      <c r="D96" s="50">
        <v>4582</v>
      </c>
      <c r="E96" s="50">
        <v>16111</v>
      </c>
      <c r="F96" s="50">
        <v>0</v>
      </c>
      <c r="G96" s="50">
        <v>0</v>
      </c>
      <c r="H96" s="50">
        <v>14408</v>
      </c>
      <c r="I96" s="50">
        <v>590</v>
      </c>
      <c r="J96" s="50">
        <v>10759</v>
      </c>
      <c r="K96" s="50">
        <v>5125</v>
      </c>
      <c r="L96" s="50">
        <v>4047</v>
      </c>
      <c r="M96" s="50">
        <v>2922</v>
      </c>
      <c r="N96" s="50">
        <v>3586</v>
      </c>
      <c r="P96" s="54">
        <f t="shared" si="2"/>
        <v>0</v>
      </c>
    </row>
    <row r="97" spans="2:16" ht="15.75" x14ac:dyDescent="0.25">
      <c r="B97" s="14" t="s">
        <v>141</v>
      </c>
      <c r="C97" s="50">
        <v>174603</v>
      </c>
      <c r="D97" s="50">
        <v>24012</v>
      </c>
      <c r="E97" s="50">
        <v>18361</v>
      </c>
      <c r="F97" s="50">
        <v>0</v>
      </c>
      <c r="G97" s="50">
        <v>0</v>
      </c>
      <c r="H97" s="50">
        <v>65637</v>
      </c>
      <c r="I97" s="50">
        <v>3666</v>
      </c>
      <c r="J97" s="50">
        <v>1708</v>
      </c>
      <c r="K97" s="50">
        <v>18669</v>
      </c>
      <c r="L97" s="50">
        <v>12569</v>
      </c>
      <c r="M97" s="50">
        <v>10543</v>
      </c>
      <c r="N97" s="50">
        <v>19438</v>
      </c>
      <c r="P97" s="54">
        <f t="shared" si="2"/>
        <v>0</v>
      </c>
    </row>
    <row r="98" spans="2:16" ht="15.75" x14ac:dyDescent="0.25">
      <c r="B98" s="14" t="s">
        <v>142</v>
      </c>
      <c r="C98" s="50">
        <v>44651</v>
      </c>
      <c r="D98" s="50">
        <v>2077</v>
      </c>
      <c r="E98" s="50">
        <v>19862</v>
      </c>
      <c r="F98" s="50">
        <v>0</v>
      </c>
      <c r="G98" s="50">
        <v>0</v>
      </c>
      <c r="H98" s="50">
        <v>4803</v>
      </c>
      <c r="I98" s="50">
        <v>987</v>
      </c>
      <c r="J98" s="50">
        <v>2049</v>
      </c>
      <c r="K98" s="50">
        <v>5491</v>
      </c>
      <c r="L98" s="50">
        <v>3581</v>
      </c>
      <c r="M98" s="50">
        <v>2713</v>
      </c>
      <c r="N98" s="50">
        <v>3088</v>
      </c>
      <c r="P98" s="54">
        <f t="shared" si="2"/>
        <v>0</v>
      </c>
    </row>
    <row r="99" spans="2:16" ht="15.75" x14ac:dyDescent="0.25">
      <c r="B99" s="14" t="s">
        <v>143</v>
      </c>
      <c r="C99" s="50">
        <v>53870</v>
      </c>
      <c r="D99" s="50">
        <v>9624</v>
      </c>
      <c r="E99" s="50">
        <v>22212</v>
      </c>
      <c r="F99" s="50">
        <v>0</v>
      </c>
      <c r="G99" s="50">
        <v>0</v>
      </c>
      <c r="H99" s="50">
        <v>6404</v>
      </c>
      <c r="I99" s="50">
        <v>421</v>
      </c>
      <c r="J99" s="50">
        <v>1025</v>
      </c>
      <c r="K99" s="50">
        <v>4759</v>
      </c>
      <c r="L99" s="50">
        <v>3618</v>
      </c>
      <c r="M99" s="50">
        <v>2760</v>
      </c>
      <c r="N99" s="50">
        <v>3047</v>
      </c>
      <c r="P99" s="54">
        <f t="shared" si="2"/>
        <v>0</v>
      </c>
    </row>
    <row r="100" spans="2:16" ht="15.75" x14ac:dyDescent="0.25">
      <c r="B100" s="14" t="s">
        <v>144</v>
      </c>
      <c r="C100" s="50">
        <v>250418</v>
      </c>
      <c r="D100" s="50">
        <v>57771</v>
      </c>
      <c r="E100" s="50">
        <v>17547</v>
      </c>
      <c r="F100" s="50">
        <v>20777</v>
      </c>
      <c r="G100" s="50">
        <v>987</v>
      </c>
      <c r="H100" s="50">
        <v>11206</v>
      </c>
      <c r="I100" s="50">
        <v>5733</v>
      </c>
      <c r="J100" s="50">
        <v>18786</v>
      </c>
      <c r="K100" s="50">
        <v>35874</v>
      </c>
      <c r="L100" s="50">
        <v>25346</v>
      </c>
      <c r="M100" s="50">
        <v>19306</v>
      </c>
      <c r="N100" s="50">
        <v>37085</v>
      </c>
      <c r="P100" s="54">
        <f t="shared" si="2"/>
        <v>0</v>
      </c>
    </row>
    <row r="101" spans="2:16" ht="15.75" x14ac:dyDescent="0.25">
      <c r="B101" s="14" t="s">
        <v>145</v>
      </c>
      <c r="C101" s="50">
        <v>137158</v>
      </c>
      <c r="D101" s="50">
        <v>22222</v>
      </c>
      <c r="E101" s="50">
        <v>38208</v>
      </c>
      <c r="F101" s="50">
        <v>0</v>
      </c>
      <c r="G101" s="50">
        <v>0</v>
      </c>
      <c r="H101" s="50">
        <v>16008</v>
      </c>
      <c r="I101" s="50">
        <v>2442</v>
      </c>
      <c r="J101" s="50">
        <v>2220</v>
      </c>
      <c r="K101" s="50">
        <v>17571</v>
      </c>
      <c r="L101" s="50">
        <v>17653</v>
      </c>
      <c r="M101" s="50">
        <v>10478</v>
      </c>
      <c r="N101" s="50">
        <v>10356</v>
      </c>
      <c r="P101" s="54">
        <f t="shared" si="2"/>
        <v>0</v>
      </c>
    </row>
    <row r="102" spans="2:16" ht="15.75" x14ac:dyDescent="0.25">
      <c r="B102" s="14" t="s">
        <v>146</v>
      </c>
      <c r="C102" s="50">
        <v>633276</v>
      </c>
      <c r="D102" s="50">
        <v>8663</v>
      </c>
      <c r="E102" s="50">
        <v>43178</v>
      </c>
      <c r="F102" s="50">
        <v>0</v>
      </c>
      <c r="G102" s="50">
        <v>55410</v>
      </c>
      <c r="H102" s="50">
        <v>329783</v>
      </c>
      <c r="I102" s="50">
        <v>32125</v>
      </c>
      <c r="J102" s="50">
        <v>15029</v>
      </c>
      <c r="K102" s="50">
        <v>45391</v>
      </c>
      <c r="L102" s="50">
        <v>59372</v>
      </c>
      <c r="M102" s="50">
        <v>21725</v>
      </c>
      <c r="N102" s="50">
        <v>22600</v>
      </c>
      <c r="P102" s="54">
        <f t="shared" si="2"/>
        <v>0</v>
      </c>
    </row>
    <row r="103" spans="2:16" ht="15.75" x14ac:dyDescent="0.25">
      <c r="B103" s="14" t="s">
        <v>147</v>
      </c>
      <c r="C103" s="50">
        <v>95612</v>
      </c>
      <c r="D103" s="50">
        <v>41211</v>
      </c>
      <c r="E103" s="50">
        <v>17533</v>
      </c>
      <c r="F103" s="50">
        <v>0</v>
      </c>
      <c r="G103" s="50">
        <v>315</v>
      </c>
      <c r="H103" s="50">
        <v>1601</v>
      </c>
      <c r="I103" s="50">
        <v>914</v>
      </c>
      <c r="J103" s="50">
        <v>3928</v>
      </c>
      <c r="K103" s="50">
        <v>10616</v>
      </c>
      <c r="L103" s="50">
        <v>8906</v>
      </c>
      <c r="M103" s="50">
        <v>4622</v>
      </c>
      <c r="N103" s="50">
        <v>5966</v>
      </c>
      <c r="P103" s="54">
        <f t="shared" si="2"/>
        <v>0</v>
      </c>
    </row>
    <row r="104" spans="2:16" ht="15.75" x14ac:dyDescent="0.25">
      <c r="B104" s="14" t="s">
        <v>148</v>
      </c>
      <c r="C104" s="50">
        <v>142473</v>
      </c>
      <c r="D104" s="50">
        <v>43069</v>
      </c>
      <c r="E104" s="50">
        <v>35292</v>
      </c>
      <c r="F104" s="50">
        <v>0</v>
      </c>
      <c r="G104" s="50">
        <v>0</v>
      </c>
      <c r="H104" s="50">
        <v>1601</v>
      </c>
      <c r="I104" s="50">
        <v>2063</v>
      </c>
      <c r="J104" s="50">
        <v>6320</v>
      </c>
      <c r="K104" s="50">
        <v>19035</v>
      </c>
      <c r="L104" s="50">
        <v>11943</v>
      </c>
      <c r="M104" s="50">
        <v>10574</v>
      </c>
      <c r="N104" s="50">
        <v>12576</v>
      </c>
      <c r="P104" s="54">
        <f t="shared" si="2"/>
        <v>0</v>
      </c>
    </row>
    <row r="105" spans="2:16" ht="15.75" x14ac:dyDescent="0.25">
      <c r="B105" s="14" t="s">
        <v>149</v>
      </c>
      <c r="C105" s="50">
        <v>89876</v>
      </c>
      <c r="D105" s="50">
        <v>22213</v>
      </c>
      <c r="E105" s="50">
        <v>22670</v>
      </c>
      <c r="F105" s="50">
        <v>0</v>
      </c>
      <c r="G105" s="50">
        <v>0</v>
      </c>
      <c r="H105" s="50">
        <v>25614</v>
      </c>
      <c r="I105" s="50">
        <v>674</v>
      </c>
      <c r="J105" s="50">
        <v>854</v>
      </c>
      <c r="K105" s="50">
        <v>5491</v>
      </c>
      <c r="L105" s="50">
        <v>5727</v>
      </c>
      <c r="M105" s="50">
        <v>2776</v>
      </c>
      <c r="N105" s="50">
        <v>3857</v>
      </c>
      <c r="P105" s="54">
        <f t="shared" si="2"/>
        <v>0</v>
      </c>
    </row>
    <row r="106" spans="2:16" ht="15.75" x14ac:dyDescent="0.25">
      <c r="B106" s="14" t="s">
        <v>150</v>
      </c>
      <c r="C106" s="50">
        <v>321679</v>
      </c>
      <c r="D106" s="50">
        <v>92504</v>
      </c>
      <c r="E106" s="50">
        <v>20957</v>
      </c>
      <c r="F106" s="50">
        <v>0</v>
      </c>
      <c r="G106" s="50">
        <v>0</v>
      </c>
      <c r="H106" s="50">
        <v>36820</v>
      </c>
      <c r="I106" s="50">
        <v>7269</v>
      </c>
      <c r="J106" s="50">
        <v>49185</v>
      </c>
      <c r="K106" s="50">
        <v>36972</v>
      </c>
      <c r="L106" s="50">
        <v>30144</v>
      </c>
      <c r="M106" s="50">
        <v>20474</v>
      </c>
      <c r="N106" s="50">
        <v>27354</v>
      </c>
      <c r="P106" s="54">
        <f t="shared" si="2"/>
        <v>0</v>
      </c>
    </row>
    <row r="107" spans="2:16" ht="15.75" x14ac:dyDescent="0.25">
      <c r="B107" s="14" t="s">
        <v>151</v>
      </c>
      <c r="C107" s="50">
        <v>21421</v>
      </c>
      <c r="D107" s="50">
        <v>2991</v>
      </c>
      <c r="E107" s="50">
        <v>12740</v>
      </c>
      <c r="F107" s="50">
        <v>0</v>
      </c>
      <c r="G107" s="50">
        <v>0</v>
      </c>
      <c r="H107" s="50">
        <v>1601</v>
      </c>
      <c r="I107" s="50">
        <v>84</v>
      </c>
      <c r="J107" s="50">
        <v>170</v>
      </c>
      <c r="K107" s="50">
        <v>1098</v>
      </c>
      <c r="L107" s="50">
        <v>815</v>
      </c>
      <c r="M107" s="50">
        <v>529</v>
      </c>
      <c r="N107" s="50">
        <v>1393</v>
      </c>
      <c r="P107" s="54">
        <f t="shared" si="2"/>
        <v>0</v>
      </c>
    </row>
    <row r="108" spans="2:16" ht="15.75" x14ac:dyDescent="0.25">
      <c r="B108" s="14" t="s">
        <v>152</v>
      </c>
      <c r="C108" s="50">
        <v>190434</v>
      </c>
      <c r="D108" s="50">
        <v>3461</v>
      </c>
      <c r="E108" s="50">
        <v>17452</v>
      </c>
      <c r="F108" s="50">
        <v>0</v>
      </c>
      <c r="G108" s="50">
        <v>0</v>
      </c>
      <c r="H108" s="50">
        <v>102457</v>
      </c>
      <c r="I108" s="50">
        <v>7066</v>
      </c>
      <c r="J108" s="50">
        <v>12637</v>
      </c>
      <c r="K108" s="50">
        <v>18669</v>
      </c>
      <c r="L108" s="50">
        <v>9610</v>
      </c>
      <c r="M108" s="50">
        <v>10615</v>
      </c>
      <c r="N108" s="50">
        <v>8467</v>
      </c>
      <c r="P108" s="54">
        <f t="shared" si="2"/>
        <v>0</v>
      </c>
    </row>
    <row r="109" spans="2:16" ht="15.75" x14ac:dyDescent="0.25">
      <c r="B109" s="14" t="s">
        <v>153</v>
      </c>
      <c r="C109" s="50">
        <v>87731</v>
      </c>
      <c r="D109" s="50">
        <v>29679</v>
      </c>
      <c r="E109" s="50">
        <v>23165</v>
      </c>
      <c r="F109" s="50">
        <v>0</v>
      </c>
      <c r="G109" s="50">
        <v>0</v>
      </c>
      <c r="H109" s="50">
        <v>1601</v>
      </c>
      <c r="I109" s="50">
        <v>590</v>
      </c>
      <c r="J109" s="50">
        <v>513</v>
      </c>
      <c r="K109" s="50">
        <v>9151</v>
      </c>
      <c r="L109" s="50">
        <v>11389</v>
      </c>
      <c r="M109" s="50">
        <v>4669</v>
      </c>
      <c r="N109" s="50">
        <v>6974</v>
      </c>
      <c r="P109" s="54">
        <f t="shared" si="2"/>
        <v>0</v>
      </c>
    </row>
    <row r="110" spans="2:16" x14ac:dyDescent="0.25">
      <c r="B110" s="48" t="s">
        <v>154</v>
      </c>
      <c r="C110" s="50">
        <v>582550</v>
      </c>
      <c r="D110" s="50">
        <v>39246</v>
      </c>
      <c r="E110" s="50">
        <v>4425</v>
      </c>
      <c r="F110" s="50">
        <v>17</v>
      </c>
      <c r="G110" s="50">
        <v>0</v>
      </c>
      <c r="H110" s="50">
        <v>485070</v>
      </c>
      <c r="I110" s="50">
        <v>7923</v>
      </c>
      <c r="J110" s="50">
        <v>16737</v>
      </c>
      <c r="K110" s="50">
        <v>7687</v>
      </c>
      <c r="L110" s="50">
        <v>10629</v>
      </c>
      <c r="M110" s="50">
        <v>4814</v>
      </c>
      <c r="N110" s="50">
        <v>6002</v>
      </c>
      <c r="P110" s="54">
        <f t="shared" si="2"/>
        <v>0</v>
      </c>
    </row>
    <row r="111" spans="2:16" ht="15.75" x14ac:dyDescent="0.25">
      <c r="B111" s="14" t="s">
        <v>155</v>
      </c>
      <c r="C111" s="50">
        <v>53328</v>
      </c>
      <c r="D111" s="50">
        <v>8432</v>
      </c>
      <c r="E111" s="50">
        <v>23130</v>
      </c>
      <c r="F111" s="50">
        <v>0</v>
      </c>
      <c r="G111" s="50">
        <v>0</v>
      </c>
      <c r="H111" s="50">
        <v>1601</v>
      </c>
      <c r="I111" s="50">
        <v>473</v>
      </c>
      <c r="J111" s="50">
        <v>1195</v>
      </c>
      <c r="K111" s="50">
        <v>5857</v>
      </c>
      <c r="L111" s="50">
        <v>5746</v>
      </c>
      <c r="M111" s="50">
        <v>3114</v>
      </c>
      <c r="N111" s="50">
        <v>3780</v>
      </c>
      <c r="P111" s="54">
        <f t="shared" si="2"/>
        <v>0</v>
      </c>
    </row>
    <row r="112" spans="2:16" ht="15.75" x14ac:dyDescent="0.25">
      <c r="B112" s="14" t="s">
        <v>156</v>
      </c>
      <c r="C112" s="50">
        <v>79081</v>
      </c>
      <c r="D112" s="50">
        <v>30874</v>
      </c>
      <c r="E112" s="50">
        <v>23605</v>
      </c>
      <c r="F112" s="50">
        <v>0</v>
      </c>
      <c r="G112" s="50">
        <v>0</v>
      </c>
      <c r="H112" s="50">
        <v>1601</v>
      </c>
      <c r="I112" s="50">
        <v>590</v>
      </c>
      <c r="J112" s="50">
        <v>683</v>
      </c>
      <c r="K112" s="50">
        <v>6223</v>
      </c>
      <c r="L112" s="50">
        <v>8154</v>
      </c>
      <c r="M112" s="50">
        <v>3033</v>
      </c>
      <c r="N112" s="50">
        <v>4318</v>
      </c>
      <c r="P112" s="54">
        <f t="shared" si="2"/>
        <v>0</v>
      </c>
    </row>
    <row r="113" spans="2:16" ht="15.75" x14ac:dyDescent="0.25">
      <c r="B113" s="14" t="s">
        <v>157</v>
      </c>
      <c r="C113" s="50">
        <v>122057</v>
      </c>
      <c r="D113" s="50">
        <v>46670</v>
      </c>
      <c r="E113" s="50">
        <v>24328</v>
      </c>
      <c r="F113" s="50">
        <v>0</v>
      </c>
      <c r="G113" s="50">
        <v>0</v>
      </c>
      <c r="H113" s="50">
        <v>11206</v>
      </c>
      <c r="I113" s="50">
        <v>1201</v>
      </c>
      <c r="J113" s="50">
        <v>6661</v>
      </c>
      <c r="K113" s="50">
        <v>12080</v>
      </c>
      <c r="L113" s="50">
        <v>8318</v>
      </c>
      <c r="M113" s="50">
        <v>5343</v>
      </c>
      <c r="N113" s="50">
        <v>6250</v>
      </c>
      <c r="P113" s="54">
        <f t="shared" si="2"/>
        <v>0</v>
      </c>
    </row>
    <row r="114" spans="2:16" ht="15.75" x14ac:dyDescent="0.25">
      <c r="B114" s="14" t="s">
        <v>158</v>
      </c>
      <c r="C114" s="50">
        <v>40821</v>
      </c>
      <c r="D114" s="50">
        <v>12934</v>
      </c>
      <c r="E114" s="50">
        <v>12593</v>
      </c>
      <c r="F114" s="50">
        <v>0</v>
      </c>
      <c r="G114" s="50">
        <v>0</v>
      </c>
      <c r="H114" s="50">
        <v>1601</v>
      </c>
      <c r="I114" s="50">
        <v>337</v>
      </c>
      <c r="J114" s="50">
        <v>854</v>
      </c>
      <c r="K114" s="50">
        <v>3660</v>
      </c>
      <c r="L114" s="50">
        <v>3445</v>
      </c>
      <c r="M114" s="50">
        <v>2166</v>
      </c>
      <c r="N114" s="50">
        <v>3231</v>
      </c>
      <c r="P114" s="54">
        <f t="shared" si="2"/>
        <v>0</v>
      </c>
    </row>
    <row r="115" spans="2:16" ht="15.75" x14ac:dyDescent="0.25">
      <c r="B115" s="14" t="s">
        <v>159</v>
      </c>
      <c r="C115" s="50">
        <v>77633</v>
      </c>
      <c r="D115" s="50">
        <v>21013</v>
      </c>
      <c r="E115" s="50">
        <v>15961</v>
      </c>
      <c r="F115" s="50">
        <v>0</v>
      </c>
      <c r="G115" s="50">
        <v>2357</v>
      </c>
      <c r="H115" s="50">
        <v>4803</v>
      </c>
      <c r="I115" s="50">
        <v>1186</v>
      </c>
      <c r="J115" s="50">
        <v>1879</v>
      </c>
      <c r="K115" s="50">
        <v>9517</v>
      </c>
      <c r="L115" s="50">
        <v>9424</v>
      </c>
      <c r="M115" s="50">
        <v>5165</v>
      </c>
      <c r="N115" s="50">
        <v>6328</v>
      </c>
      <c r="P115" s="54">
        <f t="shared" si="2"/>
        <v>0</v>
      </c>
    </row>
    <row r="116" spans="2:16" ht="15.75" x14ac:dyDescent="0.25">
      <c r="B116" s="14" t="s">
        <v>160</v>
      </c>
      <c r="C116" s="50">
        <v>110021</v>
      </c>
      <c r="D116" s="50">
        <v>22161</v>
      </c>
      <c r="E116" s="50">
        <v>24364</v>
      </c>
      <c r="F116" s="50">
        <v>0</v>
      </c>
      <c r="G116" s="50">
        <v>0</v>
      </c>
      <c r="H116" s="50">
        <v>25614</v>
      </c>
      <c r="I116" s="50">
        <v>1383</v>
      </c>
      <c r="J116" s="50">
        <v>2220</v>
      </c>
      <c r="K116" s="50">
        <v>12446</v>
      </c>
      <c r="L116" s="50">
        <v>7862</v>
      </c>
      <c r="M116" s="50">
        <v>4959</v>
      </c>
      <c r="N116" s="50">
        <v>9012</v>
      </c>
      <c r="P116" s="54">
        <f t="shared" si="2"/>
        <v>0</v>
      </c>
    </row>
    <row r="117" spans="2:16" ht="15.75" x14ac:dyDescent="0.25">
      <c r="B117" s="14" t="s">
        <v>161</v>
      </c>
      <c r="C117" s="50">
        <v>160656</v>
      </c>
      <c r="D117" s="50">
        <v>57335</v>
      </c>
      <c r="E117" s="50">
        <v>15193</v>
      </c>
      <c r="F117" s="50">
        <v>0</v>
      </c>
      <c r="G117" s="50">
        <v>0</v>
      </c>
      <c r="H117" s="50">
        <v>33619</v>
      </c>
      <c r="I117" s="50">
        <v>1769</v>
      </c>
      <c r="J117" s="50">
        <v>14175</v>
      </c>
      <c r="K117" s="50">
        <v>10616</v>
      </c>
      <c r="L117" s="50">
        <v>15585</v>
      </c>
      <c r="M117" s="50">
        <v>5794</v>
      </c>
      <c r="N117" s="50">
        <v>6570</v>
      </c>
      <c r="P117" s="54">
        <f t="shared" si="2"/>
        <v>0</v>
      </c>
    </row>
    <row r="118" spans="2:16" ht="15.75" x14ac:dyDescent="0.25">
      <c r="B118" s="14" t="s">
        <v>162</v>
      </c>
      <c r="C118" s="50">
        <v>29561</v>
      </c>
      <c r="D118" s="50">
        <v>8921</v>
      </c>
      <c r="E118" s="50">
        <v>5810</v>
      </c>
      <c r="F118" s="50">
        <v>0</v>
      </c>
      <c r="G118" s="50">
        <v>0</v>
      </c>
      <c r="H118" s="50">
        <v>1601</v>
      </c>
      <c r="I118" s="50">
        <v>253</v>
      </c>
      <c r="J118" s="50">
        <v>513</v>
      </c>
      <c r="K118" s="50">
        <v>4027</v>
      </c>
      <c r="L118" s="50">
        <v>4068</v>
      </c>
      <c r="M118" s="50">
        <v>1958</v>
      </c>
      <c r="N118" s="50">
        <v>2410</v>
      </c>
      <c r="P118" s="54">
        <f t="shared" si="2"/>
        <v>0</v>
      </c>
    </row>
    <row r="119" spans="2:16" ht="15.75" x14ac:dyDescent="0.25">
      <c r="B119" s="14" t="s">
        <v>163</v>
      </c>
      <c r="C119" s="50">
        <v>47400</v>
      </c>
      <c r="D119" s="50">
        <v>10255</v>
      </c>
      <c r="E119" s="50">
        <v>13125</v>
      </c>
      <c r="F119" s="50">
        <v>0</v>
      </c>
      <c r="G119" s="50">
        <v>0</v>
      </c>
      <c r="H119" s="50">
        <v>1601</v>
      </c>
      <c r="I119" s="50">
        <v>652</v>
      </c>
      <c r="J119" s="50">
        <v>1879</v>
      </c>
      <c r="K119" s="50">
        <v>6589</v>
      </c>
      <c r="L119" s="50">
        <v>5026</v>
      </c>
      <c r="M119" s="50">
        <v>3803</v>
      </c>
      <c r="N119" s="50">
        <v>4470</v>
      </c>
      <c r="P119" s="54">
        <f t="shared" si="2"/>
        <v>0</v>
      </c>
    </row>
    <row r="120" spans="2:16" ht="15.75" x14ac:dyDescent="0.25">
      <c r="B120" s="14" t="s">
        <v>164</v>
      </c>
      <c r="C120" s="50">
        <v>68685</v>
      </c>
      <c r="D120" s="50">
        <v>11647</v>
      </c>
      <c r="E120" s="50">
        <v>10769</v>
      </c>
      <c r="F120" s="50">
        <v>0</v>
      </c>
      <c r="G120" s="50">
        <v>0</v>
      </c>
      <c r="H120" s="50">
        <v>9605</v>
      </c>
      <c r="I120" s="50">
        <v>1180</v>
      </c>
      <c r="J120" s="50">
        <v>12807</v>
      </c>
      <c r="K120" s="50">
        <v>8785</v>
      </c>
      <c r="L120" s="50">
        <v>6081</v>
      </c>
      <c r="M120" s="50">
        <f>3766-60</f>
        <v>3706</v>
      </c>
      <c r="N120" s="50">
        <v>4105</v>
      </c>
      <c r="P120" s="54">
        <f t="shared" si="2"/>
        <v>0</v>
      </c>
    </row>
    <row r="121" spans="2:16" ht="15.75" x14ac:dyDescent="0.25">
      <c r="B121" s="15" t="s">
        <v>165</v>
      </c>
      <c r="C121" s="50">
        <v>56929</v>
      </c>
      <c r="D121" s="50">
        <v>30219</v>
      </c>
      <c r="E121" s="50">
        <v>10595</v>
      </c>
      <c r="F121" s="50">
        <v>0</v>
      </c>
      <c r="G121" s="50">
        <v>0</v>
      </c>
      <c r="H121" s="50">
        <v>1601</v>
      </c>
      <c r="I121" s="50">
        <v>421</v>
      </c>
      <c r="J121" s="50">
        <v>171</v>
      </c>
      <c r="K121" s="50">
        <v>4759</v>
      </c>
      <c r="L121" s="50">
        <v>4299</v>
      </c>
      <c r="M121" s="50">
        <v>2327</v>
      </c>
      <c r="N121" s="50">
        <v>2537</v>
      </c>
      <c r="P121" s="54">
        <f t="shared" si="2"/>
        <v>0</v>
      </c>
    </row>
    <row r="122" spans="2:16" ht="15.75" x14ac:dyDescent="0.25">
      <c r="B122" s="14" t="s">
        <v>166</v>
      </c>
      <c r="C122" s="50">
        <v>220649</v>
      </c>
      <c r="D122" s="50">
        <v>34493</v>
      </c>
      <c r="E122" s="50">
        <v>3753</v>
      </c>
      <c r="F122" s="50">
        <v>25</v>
      </c>
      <c r="G122" s="50">
        <v>69</v>
      </c>
      <c r="H122" s="50">
        <v>32018</v>
      </c>
      <c r="I122" s="50">
        <v>7018</v>
      </c>
      <c r="J122" s="50">
        <v>15370</v>
      </c>
      <c r="K122" s="50">
        <v>38070</v>
      </c>
      <c r="L122" s="50">
        <v>42570</v>
      </c>
      <c r="M122" s="50">
        <v>20492</v>
      </c>
      <c r="N122" s="50">
        <v>26771</v>
      </c>
      <c r="P122" s="54">
        <f t="shared" si="2"/>
        <v>0</v>
      </c>
    </row>
    <row r="123" spans="2:16" ht="15.75" x14ac:dyDescent="0.25">
      <c r="B123" s="14" t="s">
        <v>167</v>
      </c>
      <c r="C123" s="50">
        <v>230642</v>
      </c>
      <c r="D123" s="50">
        <v>87035</v>
      </c>
      <c r="E123" s="50">
        <v>4796</v>
      </c>
      <c r="F123" s="50">
        <v>24</v>
      </c>
      <c r="G123" s="50">
        <v>1014</v>
      </c>
      <c r="H123" s="50">
        <v>51229</v>
      </c>
      <c r="I123" s="50">
        <v>19249</v>
      </c>
      <c r="J123" s="50">
        <v>12979</v>
      </c>
      <c r="K123" s="50">
        <v>17205</v>
      </c>
      <c r="L123" s="50">
        <v>16102</v>
      </c>
      <c r="M123" s="50">
        <v>7992</v>
      </c>
      <c r="N123" s="50">
        <v>13017</v>
      </c>
      <c r="P123" s="54">
        <f t="shared" si="2"/>
        <v>0</v>
      </c>
    </row>
    <row r="124" spans="2:16" ht="15.75" x14ac:dyDescent="0.25">
      <c r="B124" s="14" t="s">
        <v>168</v>
      </c>
      <c r="C124" s="50">
        <v>43688</v>
      </c>
      <c r="D124" s="50">
        <v>359</v>
      </c>
      <c r="E124" s="50">
        <v>8538</v>
      </c>
      <c r="F124" s="50">
        <v>0</v>
      </c>
      <c r="G124" s="50">
        <v>0</v>
      </c>
      <c r="H124" s="50">
        <v>1601</v>
      </c>
      <c r="I124" s="50">
        <v>2106</v>
      </c>
      <c r="J124" s="50">
        <v>2220</v>
      </c>
      <c r="K124" s="50">
        <v>9883</v>
      </c>
      <c r="L124" s="50">
        <v>4565</v>
      </c>
      <c r="M124" s="50">
        <v>6183</v>
      </c>
      <c r="N124" s="50">
        <v>8233</v>
      </c>
      <c r="P124" s="54">
        <f t="shared" si="2"/>
        <v>0</v>
      </c>
    </row>
    <row r="125" spans="2:16" ht="15.75" x14ac:dyDescent="0.25">
      <c r="B125" s="14" t="s">
        <v>169</v>
      </c>
      <c r="C125" s="50">
        <v>37873</v>
      </c>
      <c r="D125" s="50">
        <v>2546</v>
      </c>
      <c r="E125" s="50">
        <v>16092</v>
      </c>
      <c r="F125" s="50">
        <v>0</v>
      </c>
      <c r="G125" s="50">
        <v>0</v>
      </c>
      <c r="H125" s="50">
        <v>8004</v>
      </c>
      <c r="I125" s="50">
        <v>421</v>
      </c>
      <c r="J125" s="50">
        <v>854</v>
      </c>
      <c r="K125" s="50">
        <v>2928</v>
      </c>
      <c r="L125" s="50">
        <v>2301</v>
      </c>
      <c r="M125" s="50">
        <v>1813</v>
      </c>
      <c r="N125" s="50">
        <v>2914</v>
      </c>
      <c r="P125" s="54">
        <f t="shared" si="2"/>
        <v>0</v>
      </c>
    </row>
    <row r="126" spans="2:16" ht="15.75" x14ac:dyDescent="0.25">
      <c r="B126" s="46" t="s">
        <v>170</v>
      </c>
      <c r="C126" s="50">
        <v>320278</v>
      </c>
      <c r="D126" s="50">
        <v>33681</v>
      </c>
      <c r="E126" s="50">
        <v>42046</v>
      </c>
      <c r="F126" s="50">
        <v>0</v>
      </c>
      <c r="G126" s="50">
        <v>13524</v>
      </c>
      <c r="H126" s="50">
        <v>59233</v>
      </c>
      <c r="I126" s="50">
        <v>8203</v>
      </c>
      <c r="J126" s="50">
        <v>34156</v>
      </c>
      <c r="K126" s="50">
        <v>45757</v>
      </c>
      <c r="L126" s="50">
        <v>41270</v>
      </c>
      <c r="M126" s="50">
        <v>21421</v>
      </c>
      <c r="N126" s="50">
        <v>20987</v>
      </c>
      <c r="P126" s="54">
        <f>SUM(D126:N126)-C126</f>
        <v>0</v>
      </c>
    </row>
    <row r="127" spans="2:16" ht="15.75" x14ac:dyDescent="0.25">
      <c r="B127" s="14" t="s">
        <v>171</v>
      </c>
      <c r="C127" s="50">
        <v>37402</v>
      </c>
      <c r="D127" s="50">
        <v>7304</v>
      </c>
      <c r="E127" s="50">
        <v>17934</v>
      </c>
      <c r="F127" s="50">
        <v>0</v>
      </c>
      <c r="G127" s="50">
        <v>0</v>
      </c>
      <c r="H127" s="50">
        <v>1601</v>
      </c>
      <c r="I127" s="50">
        <v>253</v>
      </c>
      <c r="J127" s="50">
        <v>513</v>
      </c>
      <c r="K127" s="50">
        <v>2928</v>
      </c>
      <c r="L127" s="50">
        <v>2321</v>
      </c>
      <c r="M127" s="50">
        <v>1830</v>
      </c>
      <c r="N127" s="50">
        <v>2718</v>
      </c>
      <c r="P127" s="54">
        <f t="shared" si="2"/>
        <v>0</v>
      </c>
    </row>
    <row r="128" spans="2:16" ht="15.75" x14ac:dyDescent="0.25">
      <c r="B128" s="15" t="s">
        <v>172</v>
      </c>
      <c r="C128" s="50">
        <v>10287</v>
      </c>
      <c r="D128" s="50">
        <v>901</v>
      </c>
      <c r="E128" s="50">
        <v>6292</v>
      </c>
      <c r="F128" s="50">
        <v>0</v>
      </c>
      <c r="G128" s="50">
        <v>0</v>
      </c>
      <c r="H128" s="50">
        <v>1601</v>
      </c>
      <c r="I128" s="50">
        <v>17</v>
      </c>
      <c r="J128" s="50">
        <v>0</v>
      </c>
      <c r="K128" s="50">
        <v>366</v>
      </c>
      <c r="L128" s="50">
        <v>283</v>
      </c>
      <c r="M128" s="50">
        <v>193</v>
      </c>
      <c r="N128" s="50">
        <v>634</v>
      </c>
      <c r="P128" s="54">
        <f t="shared" si="2"/>
        <v>0</v>
      </c>
    </row>
    <row r="129" spans="2:16" ht="15.75" x14ac:dyDescent="0.25">
      <c r="B129" s="15" t="s">
        <v>173</v>
      </c>
      <c r="C129" s="50">
        <v>79831</v>
      </c>
      <c r="D129" s="50">
        <v>28109</v>
      </c>
      <c r="E129" s="50">
        <v>19049</v>
      </c>
      <c r="F129" s="50">
        <v>0</v>
      </c>
      <c r="G129" s="50">
        <v>1643</v>
      </c>
      <c r="H129" s="50">
        <v>11206</v>
      </c>
      <c r="I129" s="50">
        <v>1569</v>
      </c>
      <c r="J129" s="50">
        <v>1537</v>
      </c>
      <c r="K129" s="50">
        <v>5125</v>
      </c>
      <c r="L129" s="50">
        <v>6057</v>
      </c>
      <c r="M129" s="50">
        <v>2375</v>
      </c>
      <c r="N129" s="50">
        <v>3161</v>
      </c>
      <c r="P129" s="54">
        <f t="shared" si="2"/>
        <v>0</v>
      </c>
    </row>
    <row r="130" spans="2:16" ht="15.75" x14ac:dyDescent="0.25">
      <c r="B130" s="15" t="s">
        <v>174</v>
      </c>
      <c r="C130" s="50">
        <v>134628</v>
      </c>
      <c r="D130" s="50">
        <v>30775</v>
      </c>
      <c r="E130" s="50">
        <v>43562</v>
      </c>
      <c r="F130" s="50">
        <v>0</v>
      </c>
      <c r="G130" s="50">
        <v>0</v>
      </c>
      <c r="H130" s="50">
        <v>4803</v>
      </c>
      <c r="I130" s="50">
        <v>2046</v>
      </c>
      <c r="J130" s="50">
        <v>6148</v>
      </c>
      <c r="K130" s="50">
        <v>17571</v>
      </c>
      <c r="L130" s="50">
        <v>11763</v>
      </c>
      <c r="M130" s="50">
        <v>8119</v>
      </c>
      <c r="N130" s="50">
        <v>9841</v>
      </c>
      <c r="P130" s="54">
        <f t="shared" si="2"/>
        <v>0</v>
      </c>
    </row>
    <row r="131" spans="2:16" ht="15.75" x14ac:dyDescent="0.25">
      <c r="B131" s="15" t="s">
        <v>175</v>
      </c>
      <c r="C131" s="50">
        <v>238615</v>
      </c>
      <c r="D131" s="50">
        <v>81478</v>
      </c>
      <c r="E131" s="50">
        <v>23444</v>
      </c>
      <c r="F131" s="50">
        <v>0</v>
      </c>
      <c r="G131" s="50">
        <v>1877</v>
      </c>
      <c r="H131" s="50">
        <v>38421</v>
      </c>
      <c r="I131" s="50">
        <v>3393</v>
      </c>
      <c r="J131" s="50">
        <v>8539</v>
      </c>
      <c r="K131" s="50">
        <v>29284</v>
      </c>
      <c r="L131" s="50">
        <v>24342</v>
      </c>
      <c r="M131" s="50">
        <v>13857</v>
      </c>
      <c r="N131" s="50">
        <v>13980</v>
      </c>
      <c r="P131" s="54">
        <f t="shared" si="2"/>
        <v>0</v>
      </c>
    </row>
    <row r="132" spans="2:16" ht="15.75" x14ac:dyDescent="0.25">
      <c r="B132" s="15" t="s">
        <v>176</v>
      </c>
      <c r="C132" s="50">
        <v>140831</v>
      </c>
      <c r="D132" s="50">
        <v>34369</v>
      </c>
      <c r="E132" s="50">
        <v>35457</v>
      </c>
      <c r="F132" s="50">
        <v>0</v>
      </c>
      <c r="G132" s="50">
        <v>0</v>
      </c>
      <c r="H132" s="50">
        <v>19210</v>
      </c>
      <c r="I132" s="50">
        <v>1175</v>
      </c>
      <c r="J132" s="50">
        <v>3074</v>
      </c>
      <c r="K132" s="50">
        <v>14642</v>
      </c>
      <c r="L132" s="50">
        <v>15006</v>
      </c>
      <c r="M132" s="50">
        <v>7302</v>
      </c>
      <c r="N132" s="50">
        <v>10596</v>
      </c>
      <c r="P132" s="54">
        <f t="shared" si="2"/>
        <v>0</v>
      </c>
    </row>
    <row r="133" spans="2:16" ht="15.75" x14ac:dyDescent="0.25">
      <c r="B133" s="15" t="s">
        <v>177</v>
      </c>
      <c r="C133" s="50">
        <v>182535</v>
      </c>
      <c r="D133" s="50">
        <v>117624</v>
      </c>
      <c r="E133" s="50">
        <v>25903</v>
      </c>
      <c r="F133" s="50">
        <v>0</v>
      </c>
      <c r="G133" s="50">
        <v>0</v>
      </c>
      <c r="H133" s="50">
        <v>1601</v>
      </c>
      <c r="I133" s="50">
        <v>701</v>
      </c>
      <c r="J133" s="50">
        <v>1537</v>
      </c>
      <c r="K133" s="50">
        <v>8785</v>
      </c>
      <c r="L133" s="50">
        <v>15160</v>
      </c>
      <c r="M133" s="50">
        <v>5423</v>
      </c>
      <c r="N133" s="50">
        <v>5801</v>
      </c>
      <c r="P133" s="54">
        <f t="shared" si="2"/>
        <v>0</v>
      </c>
    </row>
    <row r="134" spans="2:16" s="64" customFormat="1" ht="15.75" x14ac:dyDescent="0.25">
      <c r="B134" s="62" t="s">
        <v>178</v>
      </c>
      <c r="C134" s="63">
        <v>256040</v>
      </c>
      <c r="D134" s="63">
        <v>9702</v>
      </c>
      <c r="E134" s="63">
        <v>5691</v>
      </c>
      <c r="F134" s="63">
        <v>4</v>
      </c>
      <c r="G134" s="63">
        <v>8194</v>
      </c>
      <c r="H134" s="63">
        <v>140878</v>
      </c>
      <c r="I134" s="63">
        <v>15424</v>
      </c>
      <c r="J134" s="63">
        <v>8710</v>
      </c>
      <c r="K134" s="63">
        <v>25258</v>
      </c>
      <c r="L134" s="63">
        <v>18266</v>
      </c>
      <c r="M134" s="63">
        <v>10755</v>
      </c>
      <c r="N134" s="63">
        <v>13158</v>
      </c>
      <c r="P134" s="54">
        <f t="shared" si="2"/>
        <v>0</v>
      </c>
    </row>
    <row r="135" spans="2:16" ht="15.75" x14ac:dyDescent="0.25">
      <c r="B135" s="62" t="s">
        <v>179</v>
      </c>
      <c r="C135" s="66">
        <v>15009</v>
      </c>
      <c r="D135" s="50" t="s">
        <v>205</v>
      </c>
      <c r="E135" s="50" t="s">
        <v>205</v>
      </c>
      <c r="F135" s="50" t="s">
        <v>205</v>
      </c>
      <c r="G135" s="50" t="s">
        <v>205</v>
      </c>
      <c r="H135" s="50" t="s">
        <v>205</v>
      </c>
      <c r="I135" s="50" t="s">
        <v>205</v>
      </c>
      <c r="J135" s="50" t="s">
        <v>205</v>
      </c>
      <c r="K135" s="50" t="s">
        <v>205</v>
      </c>
      <c r="L135" s="50">
        <v>63</v>
      </c>
      <c r="M135" s="66">
        <v>14086</v>
      </c>
      <c r="N135" s="66">
        <v>860</v>
      </c>
      <c r="P135" s="54">
        <f t="shared" si="2"/>
        <v>0</v>
      </c>
    </row>
    <row r="136" spans="2:16" ht="15.75" x14ac:dyDescent="0.25">
      <c r="B136" s="62" t="s">
        <v>183</v>
      </c>
      <c r="C136" s="66">
        <v>2801</v>
      </c>
      <c r="D136" s="50" t="s">
        <v>205</v>
      </c>
      <c r="E136" s="50" t="s">
        <v>205</v>
      </c>
      <c r="F136" s="50" t="s">
        <v>205</v>
      </c>
      <c r="G136" s="50" t="s">
        <v>205</v>
      </c>
      <c r="H136" s="50" t="s">
        <v>205</v>
      </c>
      <c r="I136" s="50" t="s">
        <v>205</v>
      </c>
      <c r="J136" s="50" t="s">
        <v>205</v>
      </c>
      <c r="K136" s="50" t="s">
        <v>205</v>
      </c>
      <c r="L136" s="50">
        <v>45</v>
      </c>
      <c r="M136" s="66">
        <v>2521</v>
      </c>
      <c r="N136" s="66">
        <v>235</v>
      </c>
      <c r="P136" s="54">
        <f t="shared" si="2"/>
        <v>0</v>
      </c>
    </row>
    <row r="137" spans="2:16" ht="15.75" x14ac:dyDescent="0.25">
      <c r="B137" s="62" t="s">
        <v>184</v>
      </c>
      <c r="C137" s="66">
        <v>4089</v>
      </c>
      <c r="D137" s="50" t="s">
        <v>205</v>
      </c>
      <c r="E137" s="50" t="s">
        <v>205</v>
      </c>
      <c r="F137" s="50" t="s">
        <v>205</v>
      </c>
      <c r="G137" s="50">
        <v>14</v>
      </c>
      <c r="H137" s="50" t="s">
        <v>205</v>
      </c>
      <c r="I137" s="50" t="s">
        <v>205</v>
      </c>
      <c r="J137" s="50" t="s">
        <v>205</v>
      </c>
      <c r="K137" s="50" t="s">
        <v>205</v>
      </c>
      <c r="L137" s="50">
        <v>171</v>
      </c>
      <c r="M137" s="66">
        <v>3565</v>
      </c>
      <c r="N137" s="66">
        <v>339</v>
      </c>
      <c r="P137" s="54">
        <f t="shared" si="2"/>
        <v>0</v>
      </c>
    </row>
    <row r="138" spans="2:16" ht="15.75" x14ac:dyDescent="0.25">
      <c r="B138" s="62" t="s">
        <v>185</v>
      </c>
      <c r="C138" s="66">
        <v>6523</v>
      </c>
      <c r="D138" s="63" t="s">
        <v>188</v>
      </c>
      <c r="E138" s="63" t="s">
        <v>188</v>
      </c>
      <c r="F138" s="63" t="s">
        <v>188</v>
      </c>
      <c r="G138" s="63" t="s">
        <v>188</v>
      </c>
      <c r="H138" s="63" t="s">
        <v>188</v>
      </c>
      <c r="I138" s="63" t="s">
        <v>188</v>
      </c>
      <c r="J138" s="63" t="s">
        <v>188</v>
      </c>
      <c r="K138" s="63" t="s">
        <v>188</v>
      </c>
      <c r="L138" s="63">
        <v>260</v>
      </c>
      <c r="M138" s="66">
        <v>5845</v>
      </c>
      <c r="N138" s="66">
        <v>418</v>
      </c>
      <c r="P138" s="54">
        <f t="shared" si="2"/>
        <v>0</v>
      </c>
    </row>
    <row r="139" spans="2:16" x14ac:dyDescent="0.25">
      <c r="P139" s="65"/>
    </row>
    <row r="140" spans="2:16" x14ac:dyDescent="0.25">
      <c r="P140" s="65"/>
    </row>
    <row r="143" spans="2:16" s="49" customFormat="1" x14ac:dyDescent="0.25">
      <c r="C143" s="50">
        <f>SUM(C33:C138)-C32</f>
        <v>0</v>
      </c>
      <c r="D143" s="50">
        <f t="shared" ref="D143:N143" si="3">SUM(D33:D138)-D32</f>
        <v>0</v>
      </c>
      <c r="E143" s="50">
        <f t="shared" si="3"/>
        <v>0</v>
      </c>
      <c r="F143" s="50">
        <f t="shared" si="3"/>
        <v>0</v>
      </c>
      <c r="G143" s="50">
        <f t="shared" si="3"/>
        <v>0</v>
      </c>
      <c r="H143" s="50">
        <f t="shared" si="3"/>
        <v>0</v>
      </c>
      <c r="I143" s="50">
        <f t="shared" si="3"/>
        <v>0</v>
      </c>
      <c r="J143" s="50">
        <f t="shared" si="3"/>
        <v>0</v>
      </c>
      <c r="K143" s="50">
        <f>SUM(K33:K138)-K32</f>
        <v>0</v>
      </c>
      <c r="L143" s="50">
        <f t="shared" si="3"/>
        <v>0</v>
      </c>
      <c r="M143" s="50">
        <f t="shared" si="3"/>
        <v>0</v>
      </c>
      <c r="N143" s="50">
        <f t="shared" si="3"/>
        <v>0</v>
      </c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2"/>
  <sheetViews>
    <sheetView workbookViewId="0">
      <selection activeCell="B4" sqref="B4"/>
    </sheetView>
  </sheetViews>
  <sheetFormatPr baseColWidth="10" defaultRowHeight="15" x14ac:dyDescent="0.25"/>
  <cols>
    <col min="1" max="1" width="11.42578125" style="1"/>
    <col min="2" max="2" width="60" style="1" customWidth="1"/>
    <col min="3" max="4" width="13.140625" style="1" bestFit="1" customWidth="1"/>
    <col min="5" max="16384" width="11.42578125" style="1"/>
  </cols>
  <sheetData>
    <row r="3" spans="2:4" x14ac:dyDescent="0.25">
      <c r="B3" s="4" t="s">
        <v>13</v>
      </c>
    </row>
    <row r="4" spans="2:4" x14ac:dyDescent="0.25">
      <c r="B4" s="4" t="s">
        <v>14</v>
      </c>
    </row>
    <row r="5" spans="2:4" x14ac:dyDescent="0.25">
      <c r="B5" s="4" t="s">
        <v>15</v>
      </c>
    </row>
    <row r="6" spans="2:4" x14ac:dyDescent="0.25">
      <c r="B6" s="4" t="s">
        <v>16</v>
      </c>
    </row>
    <row r="10" spans="2:4" x14ac:dyDescent="0.25">
      <c r="B10" s="13" t="s">
        <v>12</v>
      </c>
      <c r="C10" s="5">
        <v>1979</v>
      </c>
      <c r="D10" s="5">
        <v>1980</v>
      </c>
    </row>
    <row r="11" spans="2:4" x14ac:dyDescent="0.25">
      <c r="B11" s="1" t="s">
        <v>4</v>
      </c>
      <c r="C11" s="3">
        <v>4539530.0999999996</v>
      </c>
      <c r="D11" s="3">
        <v>7937589.5999999996</v>
      </c>
    </row>
    <row r="12" spans="2:4" x14ac:dyDescent="0.25">
      <c r="B12" s="1" t="s">
        <v>5</v>
      </c>
      <c r="C12" s="3">
        <v>165151</v>
      </c>
      <c r="D12" s="3">
        <v>351786.8</v>
      </c>
    </row>
    <row r="13" spans="2:4" x14ac:dyDescent="0.25">
      <c r="B13" s="1" t="s">
        <v>6</v>
      </c>
      <c r="C13" s="3">
        <v>12943914</v>
      </c>
      <c r="D13" s="3">
        <v>20899416.899999999</v>
      </c>
    </row>
    <row r="14" spans="2:4" x14ac:dyDescent="0.25">
      <c r="B14" s="1" t="s">
        <v>7</v>
      </c>
      <c r="C14" s="3">
        <v>249515.7</v>
      </c>
      <c r="D14" s="3">
        <v>556352.30000000005</v>
      </c>
    </row>
    <row r="15" spans="2:4" x14ac:dyDescent="0.25">
      <c r="B15" s="1" t="s">
        <v>0</v>
      </c>
      <c r="C15" s="3">
        <v>1446665.4</v>
      </c>
      <c r="D15" s="3">
        <v>2845704.7</v>
      </c>
    </row>
    <row r="16" spans="2:4" x14ac:dyDescent="0.25">
      <c r="B16" s="1" t="s">
        <v>8</v>
      </c>
      <c r="C16" s="3">
        <v>3303428.6</v>
      </c>
      <c r="D16" s="3">
        <v>5837260.2000000002</v>
      </c>
    </row>
    <row r="17" spans="2:4" x14ac:dyDescent="0.25">
      <c r="B17" s="1" t="s">
        <v>9</v>
      </c>
      <c r="C17" s="3">
        <v>6948216.5</v>
      </c>
      <c r="D17" s="3">
        <v>13947958.699999999</v>
      </c>
    </row>
    <row r="18" spans="2:4" x14ac:dyDescent="0.25">
      <c r="B18" s="1" t="s">
        <v>10</v>
      </c>
      <c r="C18" s="3">
        <v>1155625.3999999999</v>
      </c>
      <c r="D18" s="3">
        <v>2463636.7000000002</v>
      </c>
    </row>
    <row r="19" spans="2:4" x14ac:dyDescent="0.25">
      <c r="B19" s="1" t="s">
        <v>11</v>
      </c>
      <c r="C19" s="3">
        <v>3564181.4</v>
      </c>
      <c r="D19" s="3">
        <v>8101500.5999999996</v>
      </c>
    </row>
    <row r="20" spans="2:4" x14ac:dyDescent="0.25">
      <c r="B20" s="1" t="s">
        <v>1</v>
      </c>
      <c r="C20" s="3">
        <f>SUM(C11:C19)</f>
        <v>34316228.100000001</v>
      </c>
      <c r="D20" s="3">
        <f>SUM(D11:D19)</f>
        <v>62941206.500000007</v>
      </c>
    </row>
    <row r="21" spans="2:4" x14ac:dyDescent="0.25">
      <c r="B21" s="1" t="s">
        <v>2</v>
      </c>
      <c r="C21" s="3">
        <v>2960627</v>
      </c>
      <c r="D21" s="3">
        <v>8439200.9000000004</v>
      </c>
    </row>
    <row r="22" spans="2:4" x14ac:dyDescent="0.25">
      <c r="B22" s="1" t="s">
        <v>3</v>
      </c>
      <c r="C22" s="3">
        <f>+C20+C21</f>
        <v>37276855.100000001</v>
      </c>
      <c r="D22" s="3">
        <f>+D20+D21</f>
        <v>71380407.400000006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138"/>
  <sheetViews>
    <sheetView showGridLines="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baseColWidth="10" defaultRowHeight="15" x14ac:dyDescent="0.25"/>
  <cols>
    <col min="2" max="2" width="28.5703125" customWidth="1"/>
    <col min="3" max="8" width="21.42578125" customWidth="1"/>
    <col min="9" max="9" width="28.5703125" style="79" customWidth="1"/>
    <col min="11" max="11" width="13.7109375" bestFit="1" customWidth="1"/>
  </cols>
  <sheetData>
    <row r="2" spans="1:11" x14ac:dyDescent="0.25">
      <c r="B2" s="56" t="s">
        <v>206</v>
      </c>
    </row>
    <row r="3" spans="1:11" x14ac:dyDescent="0.25">
      <c r="B3" s="56" t="s">
        <v>207</v>
      </c>
    </row>
    <row r="4" spans="1:11" x14ac:dyDescent="0.25">
      <c r="B4" s="56" t="s">
        <v>208</v>
      </c>
    </row>
    <row r="5" spans="1:11" x14ac:dyDescent="0.25">
      <c r="B5" s="56" t="s">
        <v>46</v>
      </c>
    </row>
    <row r="8" spans="1:11" x14ac:dyDescent="0.25">
      <c r="E8" t="s">
        <v>191</v>
      </c>
    </row>
    <row r="10" spans="1:11" ht="45" customHeight="1" x14ac:dyDescent="0.25">
      <c r="B10" s="60" t="s">
        <v>180</v>
      </c>
      <c r="C10" s="67" t="s">
        <v>36</v>
      </c>
      <c r="D10" s="67" t="s">
        <v>48</v>
      </c>
      <c r="E10" s="67" t="s">
        <v>49</v>
      </c>
      <c r="F10" s="67" t="s">
        <v>50</v>
      </c>
      <c r="G10" s="67" t="s">
        <v>51</v>
      </c>
      <c r="H10" s="67" t="s">
        <v>52</v>
      </c>
      <c r="I10" s="60" t="s">
        <v>180</v>
      </c>
    </row>
    <row r="11" spans="1:11" s="53" customFormat="1" ht="37.5" customHeight="1" x14ac:dyDescent="0.25">
      <c r="A11" s="53" t="s">
        <v>191</v>
      </c>
      <c r="B11" s="21" t="s">
        <v>56</v>
      </c>
      <c r="C11" s="52">
        <v>37333347704</v>
      </c>
      <c r="D11" s="52">
        <v>3337722781</v>
      </c>
      <c r="E11" s="52">
        <v>2473834982</v>
      </c>
      <c r="F11" s="52">
        <v>490942135</v>
      </c>
      <c r="G11" s="52">
        <v>212003806</v>
      </c>
      <c r="H11" s="52">
        <v>30818844000</v>
      </c>
      <c r="I11" s="70" t="s">
        <v>56</v>
      </c>
      <c r="K11" s="54">
        <f>SUM(D11:H11)-C11</f>
        <v>0</v>
      </c>
    </row>
    <row r="12" spans="1:11" s="53" customFormat="1" ht="37.5" customHeight="1" x14ac:dyDescent="0.25">
      <c r="B12" s="58" t="s">
        <v>57</v>
      </c>
      <c r="C12" s="52">
        <v>20401537639</v>
      </c>
      <c r="D12" s="52">
        <v>64471981</v>
      </c>
      <c r="E12" s="52">
        <v>23669599</v>
      </c>
      <c r="F12" s="52">
        <v>6941947</v>
      </c>
      <c r="G12" s="52">
        <v>22667412</v>
      </c>
      <c r="H12" s="52">
        <v>20283786700</v>
      </c>
      <c r="I12" s="71" t="s">
        <v>57</v>
      </c>
      <c r="K12" s="54">
        <f t="shared" ref="K12:K75" si="0">SUM(D12:H12)-C12</f>
        <v>0</v>
      </c>
    </row>
    <row r="13" spans="1:11" ht="15.75" x14ac:dyDescent="0.25">
      <c r="B13" s="21" t="s">
        <v>58</v>
      </c>
      <c r="C13" s="50">
        <v>206621293</v>
      </c>
      <c r="D13" s="50">
        <v>4019085</v>
      </c>
      <c r="E13" s="50">
        <v>1376608</v>
      </c>
      <c r="F13" s="50">
        <v>0</v>
      </c>
      <c r="G13" s="50">
        <v>0</v>
      </c>
      <c r="H13" s="50">
        <v>201225600</v>
      </c>
      <c r="I13" s="70" t="s">
        <v>58</v>
      </c>
      <c r="K13" s="54">
        <f t="shared" si="0"/>
        <v>0</v>
      </c>
    </row>
    <row r="14" spans="1:11" ht="15.75" x14ac:dyDescent="0.25">
      <c r="B14" s="21" t="s">
        <v>59</v>
      </c>
      <c r="C14" s="50">
        <v>2888413593</v>
      </c>
      <c r="D14" s="50">
        <v>1399218</v>
      </c>
      <c r="E14" s="50">
        <v>44375</v>
      </c>
      <c r="F14" s="50">
        <v>0</v>
      </c>
      <c r="G14" s="50">
        <v>2886970000</v>
      </c>
      <c r="H14" s="50"/>
      <c r="I14" s="70" t="s">
        <v>59</v>
      </c>
      <c r="K14" s="54">
        <f t="shared" si="0"/>
        <v>0</v>
      </c>
    </row>
    <row r="15" spans="1:11" ht="15.75" x14ac:dyDescent="0.25">
      <c r="B15" s="21" t="s">
        <v>60</v>
      </c>
      <c r="C15" s="50">
        <v>1144541015</v>
      </c>
      <c r="D15" s="50">
        <v>6273482</v>
      </c>
      <c r="E15" s="50">
        <v>1950187</v>
      </c>
      <c r="F15" s="50">
        <v>0</v>
      </c>
      <c r="G15" s="50">
        <v>556846</v>
      </c>
      <c r="H15" s="50">
        <v>1135760500</v>
      </c>
      <c r="I15" s="70" t="s">
        <v>60</v>
      </c>
      <c r="K15" s="54">
        <f>SUM(D15:H15)-C15</f>
        <v>0</v>
      </c>
    </row>
    <row r="16" spans="1:11" ht="15.75" x14ac:dyDescent="0.25">
      <c r="B16" s="21" t="s">
        <v>181</v>
      </c>
      <c r="C16" s="50">
        <v>255947356</v>
      </c>
      <c r="D16" s="50">
        <v>637202</v>
      </c>
      <c r="E16" s="50">
        <v>5760554</v>
      </c>
      <c r="F16" s="50">
        <v>0</v>
      </c>
      <c r="G16" s="50">
        <v>0</v>
      </c>
      <c r="H16" s="50">
        <v>249549600</v>
      </c>
      <c r="I16" s="70" t="s">
        <v>181</v>
      </c>
      <c r="K16" s="54">
        <f t="shared" si="0"/>
        <v>0</v>
      </c>
    </row>
    <row r="17" spans="2:11" ht="15.75" x14ac:dyDescent="0.25">
      <c r="B17" s="21" t="s">
        <v>61</v>
      </c>
      <c r="C17" s="50">
        <v>483177595</v>
      </c>
      <c r="D17" s="50">
        <v>23638291</v>
      </c>
      <c r="E17" s="50">
        <v>2347604</v>
      </c>
      <c r="F17" s="50">
        <v>0</v>
      </c>
      <c r="G17" s="50">
        <v>0</v>
      </c>
      <c r="H17" s="50">
        <v>457191700</v>
      </c>
      <c r="I17" s="70" t="s">
        <v>61</v>
      </c>
      <c r="K17" s="54">
        <f t="shared" si="0"/>
        <v>0</v>
      </c>
    </row>
    <row r="18" spans="2:11" ht="15.75" x14ac:dyDescent="0.25">
      <c r="B18" s="21" t="s">
        <v>62</v>
      </c>
      <c r="C18" s="50">
        <v>1614290234</v>
      </c>
      <c r="D18" s="50">
        <v>0</v>
      </c>
      <c r="E18" s="50">
        <v>13986</v>
      </c>
      <c r="F18" s="50">
        <v>0</v>
      </c>
      <c r="G18" s="50">
        <v>2189148</v>
      </c>
      <c r="H18" s="50">
        <v>1612087100</v>
      </c>
      <c r="I18" s="70" t="s">
        <v>62</v>
      </c>
      <c r="K18" s="54">
        <f t="shared" si="0"/>
        <v>0</v>
      </c>
    </row>
    <row r="19" spans="2:11" ht="15.75" x14ac:dyDescent="0.25">
      <c r="B19" s="21" t="s">
        <v>63</v>
      </c>
      <c r="C19" s="50">
        <v>462062377</v>
      </c>
      <c r="D19" s="50">
        <v>4022307</v>
      </c>
      <c r="E19" s="50">
        <v>1900670</v>
      </c>
      <c r="F19" s="50">
        <v>0</v>
      </c>
      <c r="G19" s="50">
        <v>0</v>
      </c>
      <c r="H19" s="50">
        <v>456139400</v>
      </c>
      <c r="I19" s="70" t="s">
        <v>63</v>
      </c>
      <c r="K19" s="54">
        <f t="shared" si="0"/>
        <v>0</v>
      </c>
    </row>
    <row r="20" spans="2:11" ht="15.75" x14ac:dyDescent="0.25">
      <c r="B20" s="21" t="s">
        <v>64</v>
      </c>
      <c r="C20" s="50">
        <v>610345000</v>
      </c>
      <c r="D20" s="50">
        <v>0</v>
      </c>
      <c r="E20" s="50">
        <v>0</v>
      </c>
      <c r="F20" s="50">
        <v>0</v>
      </c>
      <c r="G20" s="50">
        <v>0</v>
      </c>
      <c r="H20" s="50">
        <v>610345000</v>
      </c>
      <c r="I20" s="70" t="s">
        <v>64</v>
      </c>
      <c r="K20" s="54">
        <f t="shared" si="0"/>
        <v>0</v>
      </c>
    </row>
    <row r="21" spans="2:11" ht="15.75" x14ac:dyDescent="0.25">
      <c r="B21" s="21" t="s">
        <v>65</v>
      </c>
      <c r="C21" s="50">
        <v>720152448</v>
      </c>
      <c r="D21" s="50">
        <v>0</v>
      </c>
      <c r="E21" s="50">
        <v>442048</v>
      </c>
      <c r="F21" s="50">
        <v>0</v>
      </c>
      <c r="G21" s="50">
        <v>0</v>
      </c>
      <c r="H21" s="50">
        <v>719710400</v>
      </c>
      <c r="I21" s="70" t="s">
        <v>65</v>
      </c>
      <c r="K21" s="54">
        <f t="shared" si="0"/>
        <v>0</v>
      </c>
    </row>
    <row r="22" spans="2:11" ht="15.75" x14ac:dyDescent="0.25">
      <c r="B22" s="21" t="s">
        <v>66</v>
      </c>
      <c r="C22" s="50">
        <v>2349033109</v>
      </c>
      <c r="D22" s="50">
        <v>1185062</v>
      </c>
      <c r="E22" s="50">
        <v>2342047</v>
      </c>
      <c r="F22" s="50">
        <v>0</v>
      </c>
      <c r="G22" s="50">
        <v>2355000</v>
      </c>
      <c r="H22" s="50">
        <v>2343151000</v>
      </c>
      <c r="I22" s="70" t="s">
        <v>66</v>
      </c>
      <c r="K22" s="54">
        <f t="shared" si="0"/>
        <v>0</v>
      </c>
    </row>
    <row r="23" spans="2:11" ht="15.75" x14ac:dyDescent="0.25">
      <c r="B23" s="21" t="s">
        <v>67</v>
      </c>
      <c r="C23" s="50">
        <v>402473156</v>
      </c>
      <c r="D23" s="50">
        <v>408030</v>
      </c>
      <c r="E23" s="50">
        <v>2550926</v>
      </c>
      <c r="F23" s="50">
        <v>0</v>
      </c>
      <c r="G23" s="50">
        <v>0</v>
      </c>
      <c r="H23" s="50">
        <v>399514200</v>
      </c>
      <c r="I23" s="70" t="s">
        <v>67</v>
      </c>
      <c r="K23" s="54">
        <f t="shared" si="0"/>
        <v>0</v>
      </c>
    </row>
    <row r="24" spans="2:11" ht="15.75" x14ac:dyDescent="0.25">
      <c r="B24" s="21" t="s">
        <v>68</v>
      </c>
      <c r="C24" s="50">
        <v>140876593</v>
      </c>
      <c r="D24" s="50">
        <v>2361990</v>
      </c>
      <c r="E24" s="50">
        <v>4182653</v>
      </c>
      <c r="F24" s="50">
        <v>0</v>
      </c>
      <c r="G24" s="50">
        <v>791350</v>
      </c>
      <c r="H24" s="50">
        <v>133540600</v>
      </c>
      <c r="I24" s="70" t="s">
        <v>68</v>
      </c>
      <c r="K24" s="54">
        <f t="shared" si="0"/>
        <v>0</v>
      </c>
    </row>
    <row r="25" spans="2:11" ht="15.75" x14ac:dyDescent="0.25">
      <c r="B25" s="21" t="s">
        <v>69</v>
      </c>
      <c r="C25" s="50">
        <v>1050381368</v>
      </c>
      <c r="D25" s="50">
        <v>141643</v>
      </c>
      <c r="E25" s="50">
        <v>56325</v>
      </c>
      <c r="F25" s="50">
        <v>0</v>
      </c>
      <c r="G25" s="50">
        <v>0</v>
      </c>
      <c r="H25" s="50">
        <v>1050183400</v>
      </c>
      <c r="I25" s="70" t="s">
        <v>69</v>
      </c>
      <c r="K25" s="54">
        <f t="shared" si="0"/>
        <v>0</v>
      </c>
    </row>
    <row r="26" spans="2:11" ht="15.75" x14ac:dyDescent="0.25">
      <c r="B26" s="21" t="s">
        <v>70</v>
      </c>
      <c r="C26" s="50">
        <v>925345957</v>
      </c>
      <c r="D26" s="50">
        <v>1699713</v>
      </c>
      <c r="E26" s="50">
        <v>71383</v>
      </c>
      <c r="F26" s="50">
        <v>5106461</v>
      </c>
      <c r="G26" s="50">
        <v>2100</v>
      </c>
      <c r="H26" s="50">
        <v>918466300</v>
      </c>
      <c r="I26" s="70" t="s">
        <v>70</v>
      </c>
      <c r="K26" s="54">
        <f t="shared" si="0"/>
        <v>0</v>
      </c>
    </row>
    <row r="27" spans="2:11" ht="15.75" x14ac:dyDescent="0.25">
      <c r="B27" s="21" t="s">
        <v>71</v>
      </c>
      <c r="C27" s="50">
        <v>529684400</v>
      </c>
      <c r="D27" s="50">
        <v>308239</v>
      </c>
      <c r="E27" s="50">
        <v>170814</v>
      </c>
      <c r="F27" s="50">
        <v>961033</v>
      </c>
      <c r="G27" s="50">
        <v>2482314</v>
      </c>
      <c r="H27" s="50">
        <v>525762000</v>
      </c>
      <c r="I27" s="70" t="s">
        <v>71</v>
      </c>
      <c r="K27" s="54">
        <f t="shared" si="0"/>
        <v>0</v>
      </c>
    </row>
    <row r="28" spans="2:11" ht="15.75" x14ac:dyDescent="0.25">
      <c r="B28" s="21" t="s">
        <v>72</v>
      </c>
      <c r="C28" s="50">
        <v>999578426</v>
      </c>
      <c r="D28" s="50">
        <v>472142</v>
      </c>
      <c r="E28" s="50">
        <v>78510</v>
      </c>
      <c r="F28" s="50">
        <v>0</v>
      </c>
      <c r="G28" s="50">
        <v>11310174</v>
      </c>
      <c r="H28" s="50">
        <v>987717600</v>
      </c>
      <c r="I28" s="70" t="s">
        <v>72</v>
      </c>
      <c r="K28" s="54">
        <f t="shared" si="0"/>
        <v>0</v>
      </c>
    </row>
    <row r="29" spans="2:11" ht="15.75" x14ac:dyDescent="0.25">
      <c r="B29" s="21" t="s">
        <v>73</v>
      </c>
      <c r="C29" s="50">
        <v>3315485795</v>
      </c>
      <c r="D29" s="50">
        <v>17858363</v>
      </c>
      <c r="E29" s="50">
        <v>302399</v>
      </c>
      <c r="F29" s="50">
        <v>874453</v>
      </c>
      <c r="G29" s="50">
        <v>2980480</v>
      </c>
      <c r="H29" s="50">
        <v>3293470100</v>
      </c>
      <c r="I29" s="70" t="s">
        <v>73</v>
      </c>
      <c r="K29" s="54">
        <f t="shared" si="0"/>
        <v>0</v>
      </c>
    </row>
    <row r="30" spans="2:11" ht="15.75" x14ac:dyDescent="0.25">
      <c r="B30" s="21" t="s">
        <v>74</v>
      </c>
      <c r="C30" s="50">
        <v>782358210</v>
      </c>
      <c r="D30" s="50">
        <v>0</v>
      </c>
      <c r="E30" s="50">
        <v>78510</v>
      </c>
      <c r="F30" s="50">
        <v>0</v>
      </c>
      <c r="G30" s="50">
        <v>0</v>
      </c>
      <c r="H30" s="50">
        <v>782279700</v>
      </c>
      <c r="I30" s="70" t="s">
        <v>74</v>
      </c>
      <c r="K30" s="54">
        <f t="shared" si="0"/>
        <v>0</v>
      </c>
    </row>
    <row r="31" spans="2:11" ht="15.75" x14ac:dyDescent="0.25">
      <c r="B31" s="21" t="s">
        <v>75</v>
      </c>
      <c r="C31" s="50">
        <v>1520769714</v>
      </c>
      <c r="D31" s="50">
        <v>47214</v>
      </c>
      <c r="E31" s="50">
        <v>0</v>
      </c>
      <c r="F31" s="50">
        <v>0</v>
      </c>
      <c r="G31" s="50">
        <v>0</v>
      </c>
      <c r="H31" s="50">
        <v>1520722500</v>
      </c>
      <c r="I31" s="70" t="s">
        <v>75</v>
      </c>
      <c r="K31" s="54">
        <f t="shared" si="0"/>
        <v>0</v>
      </c>
    </row>
    <row r="32" spans="2:11" s="53" customFormat="1" ht="37.5" customHeight="1" x14ac:dyDescent="0.25">
      <c r="B32" s="36" t="s">
        <v>76</v>
      </c>
      <c r="C32" s="52">
        <v>16931810065</v>
      </c>
      <c r="D32" s="52">
        <v>3273250800</v>
      </c>
      <c r="E32" s="52">
        <v>2450165383</v>
      </c>
      <c r="F32" s="52">
        <v>484000188</v>
      </c>
      <c r="G32" s="52">
        <v>189336394</v>
      </c>
      <c r="H32" s="52">
        <v>10535057300</v>
      </c>
      <c r="I32" s="72" t="s">
        <v>76</v>
      </c>
      <c r="K32" s="54">
        <f t="shared" si="0"/>
        <v>0</v>
      </c>
    </row>
    <row r="33" spans="2:11" ht="15.75" x14ac:dyDescent="0.25">
      <c r="B33" s="46" t="s">
        <v>77</v>
      </c>
      <c r="C33" s="50">
        <v>162983502</v>
      </c>
      <c r="D33" s="50">
        <v>37108369</v>
      </c>
      <c r="E33" s="50">
        <v>39736701</v>
      </c>
      <c r="F33" s="50">
        <v>1732</v>
      </c>
      <c r="G33" s="50">
        <v>360000</v>
      </c>
      <c r="H33" s="50">
        <v>85776700</v>
      </c>
      <c r="I33" s="73" t="s">
        <v>77</v>
      </c>
      <c r="K33" s="54">
        <f>SUM(D33:H33)-C33</f>
        <v>0</v>
      </c>
    </row>
    <row r="34" spans="2:11" ht="15.75" x14ac:dyDescent="0.25">
      <c r="B34" s="14" t="s">
        <v>78</v>
      </c>
      <c r="C34" s="50">
        <v>23581265</v>
      </c>
      <c r="D34" s="50">
        <v>11946610</v>
      </c>
      <c r="E34" s="50">
        <v>11450755</v>
      </c>
      <c r="F34" s="50">
        <v>0</v>
      </c>
      <c r="G34" s="50">
        <v>0</v>
      </c>
      <c r="H34" s="50">
        <v>183900</v>
      </c>
      <c r="I34" s="74" t="s">
        <v>78</v>
      </c>
      <c r="K34" s="54">
        <f t="shared" si="0"/>
        <v>0</v>
      </c>
    </row>
    <row r="35" spans="2:11" s="20" customFormat="1" ht="15.75" x14ac:dyDescent="0.25">
      <c r="B35" s="14" t="s">
        <v>79</v>
      </c>
      <c r="C35" s="29">
        <v>66285497</v>
      </c>
      <c r="D35" s="29">
        <v>12060173</v>
      </c>
      <c r="E35" s="29">
        <v>54036224</v>
      </c>
      <c r="F35" s="29">
        <v>0</v>
      </c>
      <c r="G35" s="29">
        <v>0</v>
      </c>
      <c r="H35" s="50">
        <f>184100+5000</f>
        <v>189100</v>
      </c>
      <c r="I35" s="74" t="s">
        <v>79</v>
      </c>
      <c r="K35" s="34">
        <f t="shared" si="0"/>
        <v>0</v>
      </c>
    </row>
    <row r="36" spans="2:11" ht="15.75" x14ac:dyDescent="0.25">
      <c r="B36" s="14" t="s">
        <v>80</v>
      </c>
      <c r="C36" s="50">
        <v>278276529</v>
      </c>
      <c r="D36" s="50">
        <v>26819521</v>
      </c>
      <c r="E36" s="50">
        <v>52652634</v>
      </c>
      <c r="F36" s="50">
        <v>0</v>
      </c>
      <c r="G36" s="50">
        <v>7492674</v>
      </c>
      <c r="H36" s="50">
        <v>191311700</v>
      </c>
      <c r="I36" s="74" t="s">
        <v>80</v>
      </c>
      <c r="K36" s="54">
        <f t="shared" si="0"/>
        <v>0</v>
      </c>
    </row>
    <row r="37" spans="2:11" ht="15.75" x14ac:dyDescent="0.25">
      <c r="B37" s="14" t="s">
        <v>81</v>
      </c>
      <c r="C37" s="50">
        <v>456034031</v>
      </c>
      <c r="D37" s="50">
        <v>21358384</v>
      </c>
      <c r="E37" s="50">
        <v>15983275</v>
      </c>
      <c r="F37" s="50">
        <v>95463202</v>
      </c>
      <c r="G37" s="50">
        <v>845370</v>
      </c>
      <c r="H37" s="50">
        <v>322383800</v>
      </c>
      <c r="I37" s="74" t="s">
        <v>81</v>
      </c>
      <c r="K37" s="54">
        <f t="shared" si="0"/>
        <v>0</v>
      </c>
    </row>
    <row r="38" spans="2:11" ht="15.75" x14ac:dyDescent="0.25">
      <c r="B38" s="14" t="s">
        <v>82</v>
      </c>
      <c r="C38" s="50">
        <v>212998345</v>
      </c>
      <c r="D38" s="50">
        <v>176717879</v>
      </c>
      <c r="E38" s="50">
        <v>35718864</v>
      </c>
      <c r="F38" s="50">
        <v>0</v>
      </c>
      <c r="G38" s="50">
        <v>153802</v>
      </c>
      <c r="H38" s="50">
        <v>407800</v>
      </c>
      <c r="I38" s="74" t="s">
        <v>82</v>
      </c>
      <c r="K38" s="54">
        <f t="shared" si="0"/>
        <v>0</v>
      </c>
    </row>
    <row r="39" spans="2:11" ht="15.75" x14ac:dyDescent="0.25">
      <c r="B39" s="14" t="s">
        <v>83</v>
      </c>
      <c r="C39" s="50">
        <v>192351738</v>
      </c>
      <c r="D39" s="50">
        <v>52344171</v>
      </c>
      <c r="E39" s="50">
        <v>8142561</v>
      </c>
      <c r="F39" s="50">
        <v>155843</v>
      </c>
      <c r="G39" s="50">
        <v>632063</v>
      </c>
      <c r="H39" s="50">
        <v>131077100</v>
      </c>
      <c r="I39" s="74" t="s">
        <v>83</v>
      </c>
      <c r="K39" s="54">
        <f t="shared" si="0"/>
        <v>0</v>
      </c>
    </row>
    <row r="40" spans="2:11" ht="15.75" x14ac:dyDescent="0.25">
      <c r="B40" s="14" t="s">
        <v>84</v>
      </c>
      <c r="C40" s="50">
        <v>119829818</v>
      </c>
      <c r="D40" s="50">
        <v>33070093</v>
      </c>
      <c r="E40" s="50">
        <v>9574225</v>
      </c>
      <c r="F40" s="50">
        <v>0</v>
      </c>
      <c r="G40" s="50">
        <v>0</v>
      </c>
      <c r="H40" s="50">
        <v>77185500</v>
      </c>
      <c r="I40" s="74" t="s">
        <v>84</v>
      </c>
      <c r="K40" s="54">
        <f t="shared" si="0"/>
        <v>0</v>
      </c>
    </row>
    <row r="41" spans="2:11" ht="15.75" x14ac:dyDescent="0.25">
      <c r="B41" s="14" t="s">
        <v>85</v>
      </c>
      <c r="C41" s="50">
        <v>129324110</v>
      </c>
      <c r="D41" s="50">
        <v>2445654</v>
      </c>
      <c r="E41" s="50">
        <v>1108456</v>
      </c>
      <c r="F41" s="50">
        <v>0</v>
      </c>
      <c r="G41" s="50">
        <v>0</v>
      </c>
      <c r="H41" s="50">
        <v>125770000</v>
      </c>
      <c r="I41" s="74" t="s">
        <v>85</v>
      </c>
      <c r="K41" s="54">
        <f t="shared" si="0"/>
        <v>0</v>
      </c>
    </row>
    <row r="42" spans="2:11" ht="15.75" x14ac:dyDescent="0.25">
      <c r="B42" s="14" t="s">
        <v>86</v>
      </c>
      <c r="C42" s="50">
        <v>82375099</v>
      </c>
      <c r="D42" s="50">
        <v>30504222</v>
      </c>
      <c r="E42" s="50">
        <v>49350177</v>
      </c>
      <c r="F42" s="50">
        <v>0</v>
      </c>
      <c r="G42" s="50">
        <v>0</v>
      </c>
      <c r="H42" s="50">
        <v>2520700</v>
      </c>
      <c r="I42" s="74" t="s">
        <v>86</v>
      </c>
      <c r="K42" s="54">
        <f t="shared" si="0"/>
        <v>0</v>
      </c>
    </row>
    <row r="43" spans="2:11" ht="15.75" x14ac:dyDescent="0.25">
      <c r="B43" s="14" t="s">
        <v>87</v>
      </c>
      <c r="C43" s="50">
        <v>82427913</v>
      </c>
      <c r="D43" s="50">
        <v>25383392</v>
      </c>
      <c r="E43" s="50">
        <v>27616521</v>
      </c>
      <c r="F43" s="50">
        <v>0</v>
      </c>
      <c r="G43" s="50">
        <v>0</v>
      </c>
      <c r="H43" s="50">
        <v>29428000</v>
      </c>
      <c r="I43" s="74" t="s">
        <v>87</v>
      </c>
      <c r="K43" s="54">
        <f t="shared" si="0"/>
        <v>0</v>
      </c>
    </row>
    <row r="44" spans="2:11" ht="15.75" x14ac:dyDescent="0.25">
      <c r="B44" s="14" t="s">
        <v>88</v>
      </c>
      <c r="C44" s="50">
        <v>66345924</v>
      </c>
      <c r="D44" s="50">
        <v>551900</v>
      </c>
      <c r="E44" s="50">
        <v>12439524</v>
      </c>
      <c r="F44" s="50">
        <v>0</v>
      </c>
      <c r="G44" s="50">
        <v>0</v>
      </c>
      <c r="H44" s="50">
        <v>53354500</v>
      </c>
      <c r="I44" s="74" t="s">
        <v>88</v>
      </c>
      <c r="K44" s="54">
        <f t="shared" si="0"/>
        <v>0</v>
      </c>
    </row>
    <row r="45" spans="2:11" ht="15.75" x14ac:dyDescent="0.25">
      <c r="B45" s="14" t="s">
        <v>89</v>
      </c>
      <c r="C45" s="50">
        <v>1496570633</v>
      </c>
      <c r="D45" s="50">
        <v>4737277</v>
      </c>
      <c r="E45" s="50">
        <v>3244632</v>
      </c>
      <c r="F45" s="50">
        <v>6061</v>
      </c>
      <c r="G45" s="50">
        <v>4373663</v>
      </c>
      <c r="H45" s="50">
        <v>1484209000</v>
      </c>
      <c r="I45" s="74" t="s">
        <v>89</v>
      </c>
      <c r="K45" s="54">
        <f t="shared" si="0"/>
        <v>0</v>
      </c>
    </row>
    <row r="46" spans="2:11" ht="15.75" x14ac:dyDescent="0.25">
      <c r="B46" s="14" t="s">
        <v>90</v>
      </c>
      <c r="C46" s="50">
        <v>105389505</v>
      </c>
      <c r="D46" s="50">
        <v>3003782</v>
      </c>
      <c r="E46" s="50">
        <v>20658123</v>
      </c>
      <c r="F46" s="50">
        <v>0</v>
      </c>
      <c r="G46" s="50">
        <v>0</v>
      </c>
      <c r="H46" s="50">
        <v>81727600</v>
      </c>
      <c r="I46" s="74" t="s">
        <v>90</v>
      </c>
      <c r="K46" s="54">
        <f t="shared" si="0"/>
        <v>0</v>
      </c>
    </row>
    <row r="47" spans="2:11" ht="15.75" x14ac:dyDescent="0.25">
      <c r="B47" s="14" t="s">
        <v>91</v>
      </c>
      <c r="C47" s="50">
        <v>23712596</v>
      </c>
      <c r="D47" s="50">
        <v>16639084</v>
      </c>
      <c r="E47" s="50">
        <v>6863712</v>
      </c>
      <c r="F47" s="50">
        <v>0</v>
      </c>
      <c r="G47" s="50">
        <v>0</v>
      </c>
      <c r="H47" s="50">
        <v>209800</v>
      </c>
      <c r="I47" s="74" t="s">
        <v>91</v>
      </c>
      <c r="K47" s="54">
        <f t="shared" si="0"/>
        <v>0</v>
      </c>
    </row>
    <row r="48" spans="2:11" ht="15.75" x14ac:dyDescent="0.25">
      <c r="B48" s="14" t="s">
        <v>92</v>
      </c>
      <c r="C48" s="50">
        <v>83363692</v>
      </c>
      <c r="D48" s="50">
        <v>38769662</v>
      </c>
      <c r="E48" s="50">
        <v>30287030</v>
      </c>
      <c r="F48" s="50">
        <v>0</v>
      </c>
      <c r="G48" s="50">
        <v>0</v>
      </c>
      <c r="H48" s="50">
        <v>14307000</v>
      </c>
      <c r="I48" s="74" t="s">
        <v>92</v>
      </c>
      <c r="K48" s="54">
        <f t="shared" si="0"/>
        <v>0</v>
      </c>
    </row>
    <row r="49" spans="2:11" ht="15.75" x14ac:dyDescent="0.25">
      <c r="B49" s="14" t="s">
        <v>93</v>
      </c>
      <c r="C49" s="50">
        <v>61689384</v>
      </c>
      <c r="D49" s="50">
        <v>26746655</v>
      </c>
      <c r="E49" s="50">
        <v>31268329</v>
      </c>
      <c r="F49" s="50">
        <v>0</v>
      </c>
      <c r="G49" s="50">
        <v>0</v>
      </c>
      <c r="H49" s="50">
        <v>3674400</v>
      </c>
      <c r="I49" s="74" t="s">
        <v>93</v>
      </c>
      <c r="K49" s="54">
        <f t="shared" si="0"/>
        <v>0</v>
      </c>
    </row>
    <row r="50" spans="2:11" ht="15.75" x14ac:dyDescent="0.25">
      <c r="B50" s="14" t="s">
        <v>94</v>
      </c>
      <c r="C50" s="50">
        <v>30356172</v>
      </c>
      <c r="D50" s="50">
        <v>15390343</v>
      </c>
      <c r="E50" s="50">
        <v>14828029</v>
      </c>
      <c r="F50" s="50">
        <v>0</v>
      </c>
      <c r="G50" s="50">
        <v>0</v>
      </c>
      <c r="H50" s="50">
        <v>137800</v>
      </c>
      <c r="I50" s="74" t="s">
        <v>94</v>
      </c>
      <c r="K50" s="54">
        <f t="shared" si="0"/>
        <v>0</v>
      </c>
    </row>
    <row r="51" spans="2:11" ht="15.75" x14ac:dyDescent="0.25">
      <c r="B51" s="14" t="s">
        <v>95</v>
      </c>
      <c r="C51" s="50">
        <v>22263632</v>
      </c>
      <c r="D51" s="50">
        <v>4708080</v>
      </c>
      <c r="E51" s="50">
        <v>15199866</v>
      </c>
      <c r="F51" s="50">
        <v>866</v>
      </c>
      <c r="G51" s="50">
        <v>110820</v>
      </c>
      <c r="H51" s="50">
        <v>2244000</v>
      </c>
      <c r="I51" s="74" t="s">
        <v>95</v>
      </c>
      <c r="K51" s="54">
        <f t="shared" si="0"/>
        <v>0</v>
      </c>
    </row>
    <row r="52" spans="2:11" ht="15.75" x14ac:dyDescent="0.25">
      <c r="B52" s="14" t="s">
        <v>96</v>
      </c>
      <c r="C52" s="50">
        <v>55322125</v>
      </c>
      <c r="D52" s="50">
        <v>23406893</v>
      </c>
      <c r="E52" s="50">
        <v>15033832</v>
      </c>
      <c r="F52" s="50">
        <v>0</v>
      </c>
      <c r="G52" s="50">
        <v>0</v>
      </c>
      <c r="H52" s="50">
        <v>16881400</v>
      </c>
      <c r="I52" s="74" t="s">
        <v>96</v>
      </c>
      <c r="K52" s="54">
        <f t="shared" si="0"/>
        <v>0</v>
      </c>
    </row>
    <row r="53" spans="2:11" ht="15.75" x14ac:dyDescent="0.25">
      <c r="B53" s="14" t="s">
        <v>97</v>
      </c>
      <c r="C53" s="50">
        <v>85520255</v>
      </c>
      <c r="D53" s="50">
        <v>53109689</v>
      </c>
      <c r="E53" s="50">
        <v>32314315</v>
      </c>
      <c r="F53" s="50">
        <v>0</v>
      </c>
      <c r="G53" s="50">
        <v>68551</v>
      </c>
      <c r="H53" s="50">
        <v>27700</v>
      </c>
      <c r="I53" s="74" t="s">
        <v>97</v>
      </c>
      <c r="K53" s="54">
        <f t="shared" si="0"/>
        <v>0</v>
      </c>
    </row>
    <row r="54" spans="2:11" ht="15.75" x14ac:dyDescent="0.25">
      <c r="B54" s="14" t="s">
        <v>98</v>
      </c>
      <c r="C54" s="50">
        <v>84871321</v>
      </c>
      <c r="D54" s="50">
        <v>42247903</v>
      </c>
      <c r="E54" s="50">
        <v>41667218</v>
      </c>
      <c r="F54" s="50">
        <v>0</v>
      </c>
      <c r="G54" s="50">
        <v>910000</v>
      </c>
      <c r="H54" s="50">
        <v>46200</v>
      </c>
      <c r="I54" s="74" t="s">
        <v>98</v>
      </c>
      <c r="K54" s="54">
        <f t="shared" si="0"/>
        <v>0</v>
      </c>
    </row>
    <row r="55" spans="2:11" ht="15.75" x14ac:dyDescent="0.25">
      <c r="B55" s="14" t="s">
        <v>99</v>
      </c>
      <c r="C55" s="50">
        <v>22472008</v>
      </c>
      <c r="D55" s="50">
        <v>15721064</v>
      </c>
      <c r="E55" s="50">
        <v>6597544</v>
      </c>
      <c r="F55" s="50">
        <v>0</v>
      </c>
      <c r="G55" s="50">
        <v>0</v>
      </c>
      <c r="H55" s="50">
        <v>153400</v>
      </c>
      <c r="I55" s="74" t="s">
        <v>99</v>
      </c>
      <c r="K55" s="54">
        <f t="shared" si="0"/>
        <v>0</v>
      </c>
    </row>
    <row r="56" spans="2:11" ht="15.75" x14ac:dyDescent="0.25">
      <c r="B56" s="14" t="s">
        <v>100</v>
      </c>
      <c r="C56" s="50">
        <v>115131039</v>
      </c>
      <c r="D56" s="50">
        <v>46113889</v>
      </c>
      <c r="E56" s="50">
        <v>46728955</v>
      </c>
      <c r="F56" s="50">
        <v>5195</v>
      </c>
      <c r="G56" s="50">
        <v>0</v>
      </c>
      <c r="H56" s="50">
        <v>22283000</v>
      </c>
      <c r="I56" s="74" t="s">
        <v>100</v>
      </c>
      <c r="K56" s="54">
        <f t="shared" si="0"/>
        <v>0</v>
      </c>
    </row>
    <row r="57" spans="2:11" ht="15.75" x14ac:dyDescent="0.25">
      <c r="B57" s="46" t="s">
        <v>101</v>
      </c>
      <c r="C57" s="50">
        <v>178768699</v>
      </c>
      <c r="D57" s="50">
        <v>45061516</v>
      </c>
      <c r="E57" s="50">
        <v>34958183</v>
      </c>
      <c r="F57" s="50">
        <v>0</v>
      </c>
      <c r="G57" s="50">
        <v>0</v>
      </c>
      <c r="H57" s="50">
        <v>98749000</v>
      </c>
      <c r="I57" s="73" t="s">
        <v>101</v>
      </c>
      <c r="K57" s="54">
        <f t="shared" si="0"/>
        <v>0</v>
      </c>
    </row>
    <row r="58" spans="2:11" ht="15.75" x14ac:dyDescent="0.25">
      <c r="B58" s="14" t="s">
        <v>102</v>
      </c>
      <c r="C58" s="50">
        <v>114383729</v>
      </c>
      <c r="D58" s="50">
        <v>6570999</v>
      </c>
      <c r="E58" s="50">
        <v>37609605</v>
      </c>
      <c r="F58" s="50">
        <v>64935</v>
      </c>
      <c r="G58" s="50">
        <v>4686990</v>
      </c>
      <c r="H58" s="50">
        <v>65451200</v>
      </c>
      <c r="I58" s="74" t="s">
        <v>102</v>
      </c>
      <c r="K58" s="54">
        <f t="shared" si="0"/>
        <v>0</v>
      </c>
    </row>
    <row r="59" spans="2:11" ht="15.75" x14ac:dyDescent="0.25">
      <c r="B59" s="14" t="s">
        <v>103</v>
      </c>
      <c r="C59" s="50">
        <v>146554299</v>
      </c>
      <c r="D59" s="50">
        <v>27424009</v>
      </c>
      <c r="E59" s="50">
        <v>25601290</v>
      </c>
      <c r="F59" s="50">
        <v>0</v>
      </c>
      <c r="G59" s="50">
        <v>0</v>
      </c>
      <c r="H59" s="50">
        <v>93529000</v>
      </c>
      <c r="I59" s="74" t="s">
        <v>103</v>
      </c>
      <c r="K59" s="54">
        <f t="shared" si="0"/>
        <v>0</v>
      </c>
    </row>
    <row r="60" spans="2:11" ht="15.75" x14ac:dyDescent="0.25">
      <c r="B60" s="14" t="s">
        <v>104</v>
      </c>
      <c r="C60" s="50">
        <v>57238655</v>
      </c>
      <c r="D60" s="50">
        <v>29512245</v>
      </c>
      <c r="E60" s="50">
        <v>27622278</v>
      </c>
      <c r="F60" s="50">
        <v>1732</v>
      </c>
      <c r="G60" s="50">
        <v>0</v>
      </c>
      <c r="H60" s="50">
        <v>102400</v>
      </c>
      <c r="I60" s="74" t="s">
        <v>104</v>
      </c>
      <c r="K60" s="54">
        <f t="shared" si="0"/>
        <v>0</v>
      </c>
    </row>
    <row r="61" spans="2:11" ht="15.75" x14ac:dyDescent="0.25">
      <c r="B61" s="14" t="s">
        <v>105</v>
      </c>
      <c r="C61" s="50">
        <v>34462375</v>
      </c>
      <c r="D61" s="50">
        <v>5742373</v>
      </c>
      <c r="E61" s="50">
        <v>14092002</v>
      </c>
      <c r="F61" s="50">
        <v>0</v>
      </c>
      <c r="G61" s="50">
        <v>0</v>
      </c>
      <c r="H61" s="50">
        <v>14628000</v>
      </c>
      <c r="I61" s="74" t="s">
        <v>105</v>
      </c>
      <c r="K61" s="54">
        <f t="shared" si="0"/>
        <v>0</v>
      </c>
    </row>
    <row r="62" spans="2:11" ht="15.75" x14ac:dyDescent="0.25">
      <c r="B62" s="14" t="s">
        <v>106</v>
      </c>
      <c r="C62" s="50">
        <v>2507123884</v>
      </c>
      <c r="D62" s="50">
        <v>17571</v>
      </c>
      <c r="E62" s="50">
        <v>404397</v>
      </c>
      <c r="F62" s="50">
        <v>83116</v>
      </c>
      <c r="G62" s="50">
        <v>2926800</v>
      </c>
      <c r="H62" s="50">
        <v>2503692000</v>
      </c>
      <c r="I62" s="74" t="s">
        <v>106</v>
      </c>
      <c r="K62" s="54">
        <f t="shared" si="0"/>
        <v>0</v>
      </c>
    </row>
    <row r="63" spans="2:11" ht="15.75" x14ac:dyDescent="0.25">
      <c r="B63" s="14" t="s">
        <v>107</v>
      </c>
      <c r="C63" s="50">
        <v>165425014</v>
      </c>
      <c r="D63" s="50">
        <v>8377355</v>
      </c>
      <c r="E63" s="50">
        <v>3369759</v>
      </c>
      <c r="F63" s="50">
        <v>0</v>
      </c>
      <c r="G63" s="50">
        <v>0</v>
      </c>
      <c r="H63" s="50">
        <v>153677900</v>
      </c>
      <c r="I63" s="74" t="s">
        <v>107</v>
      </c>
      <c r="K63" s="54">
        <f t="shared" si="0"/>
        <v>0</v>
      </c>
    </row>
    <row r="64" spans="2:11" ht="15.75" x14ac:dyDescent="0.25">
      <c r="B64" s="14" t="s">
        <v>108</v>
      </c>
      <c r="C64" s="50">
        <v>65268162</v>
      </c>
      <c r="D64" s="50">
        <v>9476577</v>
      </c>
      <c r="E64" s="50">
        <v>15294685</v>
      </c>
      <c r="F64" s="50">
        <v>0</v>
      </c>
      <c r="G64" s="50">
        <v>0</v>
      </c>
      <c r="H64" s="50">
        <v>40496900</v>
      </c>
      <c r="I64" s="74" t="s">
        <v>108</v>
      </c>
      <c r="K64" s="54">
        <f t="shared" si="0"/>
        <v>0</v>
      </c>
    </row>
    <row r="65" spans="2:11" ht="15.75" x14ac:dyDescent="0.25">
      <c r="B65" s="14" t="s">
        <v>109</v>
      </c>
      <c r="C65" s="50">
        <v>80768961</v>
      </c>
      <c r="D65" s="50">
        <v>65969423</v>
      </c>
      <c r="E65" s="50">
        <v>12480538</v>
      </c>
      <c r="F65" s="50">
        <v>0</v>
      </c>
      <c r="G65" s="50">
        <v>0</v>
      </c>
      <c r="H65" s="50">
        <v>2319000</v>
      </c>
      <c r="I65" s="74" t="s">
        <v>109</v>
      </c>
      <c r="K65" s="54">
        <f t="shared" si="0"/>
        <v>0</v>
      </c>
    </row>
    <row r="66" spans="2:11" ht="15.75" x14ac:dyDescent="0.25">
      <c r="B66" s="14" t="s">
        <v>110</v>
      </c>
      <c r="C66" s="50">
        <v>38977325</v>
      </c>
      <c r="D66" s="50">
        <v>13094948</v>
      </c>
      <c r="E66" s="50">
        <v>25849777</v>
      </c>
      <c r="F66" s="50">
        <v>0</v>
      </c>
      <c r="G66" s="50">
        <v>0</v>
      </c>
      <c r="H66" s="50">
        <v>32600</v>
      </c>
      <c r="I66" s="74" t="s">
        <v>110</v>
      </c>
      <c r="K66" s="54">
        <f t="shared" si="0"/>
        <v>0</v>
      </c>
    </row>
    <row r="67" spans="2:11" ht="15.75" x14ac:dyDescent="0.25">
      <c r="B67" s="14" t="s">
        <v>111</v>
      </c>
      <c r="C67" s="50">
        <v>63616327</v>
      </c>
      <c r="D67" s="50">
        <v>42157729</v>
      </c>
      <c r="E67" s="50">
        <v>21333898</v>
      </c>
      <c r="F67" s="50">
        <v>0</v>
      </c>
      <c r="G67" s="50">
        <v>0</v>
      </c>
      <c r="H67" s="50">
        <v>124700</v>
      </c>
      <c r="I67" s="74" t="s">
        <v>111</v>
      </c>
      <c r="K67" s="54">
        <f t="shared" si="0"/>
        <v>0</v>
      </c>
    </row>
    <row r="68" spans="2:11" ht="15.75" x14ac:dyDescent="0.25">
      <c r="B68" s="14" t="s">
        <v>112</v>
      </c>
      <c r="C68" s="50">
        <v>22876714</v>
      </c>
      <c r="D68" s="50">
        <v>8310689</v>
      </c>
      <c r="E68" s="50">
        <v>14516725</v>
      </c>
      <c r="F68" s="50">
        <v>0</v>
      </c>
      <c r="G68" s="50">
        <v>0</v>
      </c>
      <c r="H68" s="50">
        <v>49300</v>
      </c>
      <c r="I68" s="74" t="s">
        <v>112</v>
      </c>
      <c r="K68" s="54">
        <f t="shared" si="0"/>
        <v>0</v>
      </c>
    </row>
    <row r="69" spans="2:11" ht="15.75" x14ac:dyDescent="0.25">
      <c r="B69" s="14" t="s">
        <v>113</v>
      </c>
      <c r="C69" s="50">
        <v>18804808</v>
      </c>
      <c r="D69" s="50">
        <v>1934697</v>
      </c>
      <c r="E69" s="50">
        <v>16866811</v>
      </c>
      <c r="F69" s="50">
        <v>0</v>
      </c>
      <c r="G69" s="50">
        <v>0</v>
      </c>
      <c r="H69" s="50">
        <v>3300</v>
      </c>
      <c r="I69" s="74" t="s">
        <v>113</v>
      </c>
      <c r="K69" s="54">
        <f t="shared" si="0"/>
        <v>0</v>
      </c>
    </row>
    <row r="70" spans="2:11" ht="15.75" x14ac:dyDescent="0.25">
      <c r="B70" s="14" t="s">
        <v>114</v>
      </c>
      <c r="C70" s="50">
        <v>58202864</v>
      </c>
      <c r="D70" s="50">
        <v>19856441</v>
      </c>
      <c r="E70" s="50">
        <v>38321023</v>
      </c>
      <c r="F70" s="50">
        <v>0</v>
      </c>
      <c r="G70" s="50">
        <v>0</v>
      </c>
      <c r="H70" s="50">
        <v>25400</v>
      </c>
      <c r="I70" s="74" t="s">
        <v>114</v>
      </c>
      <c r="K70" s="54">
        <f t="shared" si="0"/>
        <v>0</v>
      </c>
    </row>
    <row r="71" spans="2:11" ht="15.75" x14ac:dyDescent="0.25">
      <c r="B71" s="14" t="s">
        <v>115</v>
      </c>
      <c r="C71" s="50">
        <v>10408094</v>
      </c>
      <c r="D71" s="50">
        <v>1483349</v>
      </c>
      <c r="E71" s="50">
        <v>8725345</v>
      </c>
      <c r="F71" s="50">
        <v>0</v>
      </c>
      <c r="G71" s="50">
        <v>0</v>
      </c>
      <c r="H71" s="50">
        <v>199400</v>
      </c>
      <c r="I71" s="74" t="s">
        <v>115</v>
      </c>
      <c r="K71" s="54">
        <f t="shared" si="0"/>
        <v>0</v>
      </c>
    </row>
    <row r="72" spans="2:11" ht="15.75" x14ac:dyDescent="0.25">
      <c r="B72" s="14" t="s">
        <v>116</v>
      </c>
      <c r="C72" s="50">
        <v>15714793</v>
      </c>
      <c r="D72" s="50">
        <v>639250</v>
      </c>
      <c r="E72" s="50">
        <v>14877992</v>
      </c>
      <c r="F72" s="50">
        <v>75151</v>
      </c>
      <c r="G72" s="50">
        <v>0</v>
      </c>
      <c r="H72" s="50">
        <v>122400</v>
      </c>
      <c r="I72" s="74" t="s">
        <v>116</v>
      </c>
      <c r="K72" s="54">
        <f t="shared" si="0"/>
        <v>0</v>
      </c>
    </row>
    <row r="73" spans="2:11" ht="15.75" x14ac:dyDescent="0.25">
      <c r="B73" s="14" t="s">
        <v>117</v>
      </c>
      <c r="C73" s="50">
        <v>28363478</v>
      </c>
      <c r="D73" s="50">
        <v>6224369</v>
      </c>
      <c r="E73" s="50">
        <v>22072509</v>
      </c>
      <c r="F73" s="50">
        <v>0</v>
      </c>
      <c r="G73" s="50">
        <v>26400</v>
      </c>
      <c r="H73" s="50">
        <v>40200</v>
      </c>
      <c r="I73" s="74" t="s">
        <v>117</v>
      </c>
      <c r="K73" s="54">
        <f t="shared" si="0"/>
        <v>0</v>
      </c>
    </row>
    <row r="74" spans="2:11" ht="15.75" x14ac:dyDescent="0.25">
      <c r="B74" s="14" t="s">
        <v>118</v>
      </c>
      <c r="C74" s="50">
        <v>18035890</v>
      </c>
      <c r="D74" s="50">
        <v>2166253</v>
      </c>
      <c r="E74" s="50">
        <v>11520237</v>
      </c>
      <c r="F74" s="50">
        <v>0</v>
      </c>
      <c r="G74" s="50">
        <v>0</v>
      </c>
      <c r="H74" s="50">
        <v>4349400</v>
      </c>
      <c r="I74" s="74" t="s">
        <v>118</v>
      </c>
      <c r="K74" s="54">
        <f t="shared" si="0"/>
        <v>0</v>
      </c>
    </row>
    <row r="75" spans="2:11" ht="15.75" x14ac:dyDescent="0.25">
      <c r="B75" s="14" t="s">
        <v>119</v>
      </c>
      <c r="C75" s="50">
        <v>94716774</v>
      </c>
      <c r="D75" s="50">
        <v>23448494</v>
      </c>
      <c r="E75" s="50">
        <v>40497980</v>
      </c>
      <c r="F75" s="50">
        <v>0</v>
      </c>
      <c r="G75" s="50">
        <v>0</v>
      </c>
      <c r="H75" s="50">
        <v>30770300</v>
      </c>
      <c r="I75" s="74" t="s">
        <v>119</v>
      </c>
      <c r="K75" s="54">
        <f t="shared" si="0"/>
        <v>0</v>
      </c>
    </row>
    <row r="76" spans="2:11" ht="15.75" x14ac:dyDescent="0.25">
      <c r="B76" s="14" t="s">
        <v>120</v>
      </c>
      <c r="C76" s="50">
        <v>879544487</v>
      </c>
      <c r="D76" s="50">
        <v>85358453</v>
      </c>
      <c r="E76" s="50">
        <v>15232676</v>
      </c>
      <c r="F76" s="50">
        <v>322320408</v>
      </c>
      <c r="G76" s="50">
        <v>14459850</v>
      </c>
      <c r="H76" s="50">
        <v>442173100</v>
      </c>
      <c r="I76" s="74" t="s">
        <v>120</v>
      </c>
      <c r="K76" s="54">
        <f t="shared" ref="K76:K134" si="1">SUM(D76:H76)-C76</f>
        <v>0</v>
      </c>
    </row>
    <row r="77" spans="2:11" ht="15.75" x14ac:dyDescent="0.25">
      <c r="B77" s="14" t="s">
        <v>121</v>
      </c>
      <c r="C77" s="50">
        <v>315598660</v>
      </c>
      <c r="D77" s="50">
        <v>1350577</v>
      </c>
      <c r="E77" s="50">
        <v>5724083</v>
      </c>
      <c r="F77" s="50">
        <v>0</v>
      </c>
      <c r="G77" s="50">
        <v>0</v>
      </c>
      <c r="H77" s="50">
        <v>308524000</v>
      </c>
      <c r="I77" s="74" t="s">
        <v>121</v>
      </c>
      <c r="K77" s="54">
        <f t="shared" si="1"/>
        <v>0</v>
      </c>
    </row>
    <row r="78" spans="2:11" ht="15.75" x14ac:dyDescent="0.25">
      <c r="B78" s="14" t="s">
        <v>122</v>
      </c>
      <c r="C78" s="50">
        <v>49404508</v>
      </c>
      <c r="D78" s="50">
        <v>24068751</v>
      </c>
      <c r="E78" s="50">
        <v>25295257</v>
      </c>
      <c r="F78" s="50">
        <v>0</v>
      </c>
      <c r="G78" s="50">
        <v>0</v>
      </c>
      <c r="H78" s="50">
        <v>40500</v>
      </c>
      <c r="I78" s="74" t="s">
        <v>122</v>
      </c>
      <c r="K78" s="54">
        <f t="shared" si="1"/>
        <v>0</v>
      </c>
    </row>
    <row r="79" spans="2:11" ht="15.75" x14ac:dyDescent="0.25">
      <c r="B79" s="14" t="s">
        <v>123</v>
      </c>
      <c r="C79" s="50">
        <v>142653267</v>
      </c>
      <c r="D79" s="50">
        <v>61771239</v>
      </c>
      <c r="E79" s="50">
        <v>60452028</v>
      </c>
      <c r="F79" s="50">
        <v>0</v>
      </c>
      <c r="G79" s="50">
        <v>0</v>
      </c>
      <c r="H79" s="50">
        <v>20430000</v>
      </c>
      <c r="I79" s="74" t="s">
        <v>123</v>
      </c>
      <c r="K79" s="54">
        <f t="shared" si="1"/>
        <v>0</v>
      </c>
    </row>
    <row r="80" spans="2:11" ht="15.75" x14ac:dyDescent="0.25">
      <c r="B80" s="14" t="s">
        <v>124</v>
      </c>
      <c r="C80" s="50">
        <v>54410050</v>
      </c>
      <c r="D80" s="50">
        <v>30041609</v>
      </c>
      <c r="E80" s="50">
        <v>24339541</v>
      </c>
      <c r="F80" s="50">
        <v>0</v>
      </c>
      <c r="G80" s="50">
        <v>0</v>
      </c>
      <c r="H80" s="50">
        <v>28900</v>
      </c>
      <c r="I80" s="74" t="s">
        <v>124</v>
      </c>
      <c r="K80" s="54">
        <f t="shared" si="1"/>
        <v>0</v>
      </c>
    </row>
    <row r="81" spans="2:11" s="20" customFormat="1" ht="15.75" x14ac:dyDescent="0.25">
      <c r="B81" s="14" t="s">
        <v>125</v>
      </c>
      <c r="C81" s="29">
        <v>61295712</v>
      </c>
      <c r="D81" s="29">
        <v>25616402</v>
      </c>
      <c r="E81" s="50">
        <f>35622844-500</f>
        <v>35622344</v>
      </c>
      <c r="F81" s="29">
        <v>866</v>
      </c>
      <c r="G81" s="29">
        <v>0</v>
      </c>
      <c r="H81" s="29">
        <v>56100</v>
      </c>
      <c r="I81" s="74" t="s">
        <v>125</v>
      </c>
      <c r="K81" s="34">
        <f t="shared" si="1"/>
        <v>0</v>
      </c>
    </row>
    <row r="82" spans="2:11" ht="15.75" x14ac:dyDescent="0.25">
      <c r="B82" s="14" t="s">
        <v>126</v>
      </c>
      <c r="C82" s="50">
        <v>44134805</v>
      </c>
      <c r="D82" s="50">
        <v>26150561</v>
      </c>
      <c r="E82" s="50">
        <v>16093144</v>
      </c>
      <c r="F82" s="50">
        <v>0</v>
      </c>
      <c r="G82" s="50">
        <v>0</v>
      </c>
      <c r="H82" s="50">
        <v>1891100</v>
      </c>
      <c r="I82" s="74" t="s">
        <v>126</v>
      </c>
      <c r="K82" s="54">
        <f t="shared" si="1"/>
        <v>0</v>
      </c>
    </row>
    <row r="83" spans="2:11" ht="15.75" x14ac:dyDescent="0.25">
      <c r="B83" s="14" t="s">
        <v>127</v>
      </c>
      <c r="C83" s="50">
        <v>219970265</v>
      </c>
      <c r="D83" s="50">
        <v>23421934</v>
      </c>
      <c r="E83" s="50">
        <v>40794507</v>
      </c>
      <c r="F83" s="50">
        <v>0</v>
      </c>
      <c r="G83" s="50">
        <v>12796624</v>
      </c>
      <c r="H83" s="50">
        <v>142957200</v>
      </c>
      <c r="I83" s="74" t="s">
        <v>127</v>
      </c>
      <c r="K83" s="54">
        <f t="shared" si="1"/>
        <v>0</v>
      </c>
    </row>
    <row r="84" spans="2:11" ht="15.75" x14ac:dyDescent="0.25">
      <c r="B84" s="14" t="s">
        <v>128</v>
      </c>
      <c r="C84" s="50">
        <v>136221320</v>
      </c>
      <c r="D84" s="50">
        <v>44071686</v>
      </c>
      <c r="E84" s="50">
        <v>26354634</v>
      </c>
      <c r="F84" s="50">
        <v>0</v>
      </c>
      <c r="G84" s="50">
        <v>0</v>
      </c>
      <c r="H84" s="50">
        <v>65795000</v>
      </c>
      <c r="I84" s="74" t="s">
        <v>128</v>
      </c>
      <c r="K84" s="54">
        <f t="shared" si="1"/>
        <v>0</v>
      </c>
    </row>
    <row r="85" spans="2:11" ht="15.75" x14ac:dyDescent="0.25">
      <c r="B85" s="14" t="s">
        <v>129</v>
      </c>
      <c r="C85" s="50">
        <v>719540811</v>
      </c>
      <c r="D85" s="50">
        <v>90056833</v>
      </c>
      <c r="E85" s="50">
        <v>8581229</v>
      </c>
      <c r="F85" s="50">
        <v>0</v>
      </c>
      <c r="G85" s="50">
        <v>615649</v>
      </c>
      <c r="H85" s="50">
        <v>620287100</v>
      </c>
      <c r="I85" s="74" t="s">
        <v>129</v>
      </c>
      <c r="K85" s="54">
        <f t="shared" si="1"/>
        <v>0</v>
      </c>
    </row>
    <row r="86" spans="2:11" ht="15.75" x14ac:dyDescent="0.25">
      <c r="B86" s="14" t="s">
        <v>130</v>
      </c>
      <c r="C86" s="50">
        <v>44154690</v>
      </c>
      <c r="D86" s="50">
        <v>14770751</v>
      </c>
      <c r="E86" s="50">
        <v>29373139</v>
      </c>
      <c r="F86" s="50">
        <v>0</v>
      </c>
      <c r="G86" s="50">
        <v>0</v>
      </c>
      <c r="H86" s="50">
        <v>10800</v>
      </c>
      <c r="I86" s="74" t="s">
        <v>130</v>
      </c>
      <c r="K86" s="54">
        <f t="shared" si="1"/>
        <v>0</v>
      </c>
    </row>
    <row r="87" spans="2:11" ht="15.75" x14ac:dyDescent="0.25">
      <c r="B87" s="14" t="s">
        <v>131</v>
      </c>
      <c r="C87" s="50">
        <v>47227199</v>
      </c>
      <c r="D87" s="50">
        <v>7374145</v>
      </c>
      <c r="E87" s="50">
        <v>26120854</v>
      </c>
      <c r="F87" s="50">
        <v>0</v>
      </c>
      <c r="G87" s="50">
        <v>0</v>
      </c>
      <c r="H87" s="50">
        <v>13732200</v>
      </c>
      <c r="I87" s="74" t="s">
        <v>131</v>
      </c>
      <c r="K87" s="54">
        <f t="shared" si="1"/>
        <v>0</v>
      </c>
    </row>
    <row r="88" spans="2:11" ht="15.75" x14ac:dyDescent="0.25">
      <c r="B88" s="14" t="s">
        <v>132</v>
      </c>
      <c r="C88" s="50">
        <v>37998424</v>
      </c>
      <c r="D88" s="50">
        <v>14870784</v>
      </c>
      <c r="E88" s="50">
        <v>21685940</v>
      </c>
      <c r="F88" s="50">
        <v>0</v>
      </c>
      <c r="G88" s="50">
        <v>0</v>
      </c>
      <c r="H88" s="50">
        <v>1441700</v>
      </c>
      <c r="I88" s="74" t="s">
        <v>132</v>
      </c>
      <c r="K88" s="54">
        <f t="shared" si="1"/>
        <v>0</v>
      </c>
    </row>
    <row r="89" spans="2:11" ht="15.75" x14ac:dyDescent="0.25">
      <c r="B89" s="14" t="s">
        <v>133</v>
      </c>
      <c r="C89" s="50">
        <v>123557465</v>
      </c>
      <c r="D89" s="50">
        <v>32306626</v>
      </c>
      <c r="E89" s="50">
        <v>56728439</v>
      </c>
      <c r="F89" s="50">
        <v>0</v>
      </c>
      <c r="G89" s="50">
        <v>0</v>
      </c>
      <c r="H89" s="50">
        <v>34522400</v>
      </c>
      <c r="I89" s="74" t="s">
        <v>133</v>
      </c>
      <c r="K89" s="54">
        <f t="shared" si="1"/>
        <v>0</v>
      </c>
    </row>
    <row r="90" spans="2:11" ht="15.75" x14ac:dyDescent="0.25">
      <c r="B90" s="47" t="s">
        <v>134</v>
      </c>
      <c r="C90" s="50">
        <v>249727577</v>
      </c>
      <c r="D90" s="50">
        <v>119020337</v>
      </c>
      <c r="E90" s="50">
        <v>31982323</v>
      </c>
      <c r="F90" s="50">
        <v>64425421</v>
      </c>
      <c r="G90" s="50">
        <v>635496</v>
      </c>
      <c r="H90" s="50">
        <v>33664000</v>
      </c>
      <c r="I90" s="75" t="s">
        <v>134</v>
      </c>
      <c r="K90" s="54">
        <f t="shared" si="1"/>
        <v>0</v>
      </c>
    </row>
    <row r="91" spans="2:11" ht="15.75" x14ac:dyDescent="0.25">
      <c r="B91" s="47" t="s">
        <v>135</v>
      </c>
      <c r="C91" s="50">
        <v>47893153</v>
      </c>
      <c r="D91" s="50">
        <v>4882254</v>
      </c>
      <c r="E91" s="50">
        <v>21443599</v>
      </c>
      <c r="F91" s="50">
        <v>0</v>
      </c>
      <c r="G91" s="50">
        <v>0</v>
      </c>
      <c r="H91" s="50">
        <v>21567300</v>
      </c>
      <c r="I91" s="75" t="s">
        <v>135</v>
      </c>
      <c r="K91" s="54">
        <f t="shared" si="1"/>
        <v>0</v>
      </c>
    </row>
    <row r="92" spans="2:11" ht="15.75" x14ac:dyDescent="0.25">
      <c r="B92" s="47" t="s">
        <v>136</v>
      </c>
      <c r="C92" s="50">
        <v>184297421</v>
      </c>
      <c r="D92" s="50">
        <v>11776973</v>
      </c>
      <c r="E92" s="50">
        <v>11621748</v>
      </c>
      <c r="F92" s="50">
        <v>0</v>
      </c>
      <c r="G92" s="50">
        <v>189800</v>
      </c>
      <c r="H92" s="50">
        <v>160708900</v>
      </c>
      <c r="I92" s="75" t="s">
        <v>136</v>
      </c>
      <c r="K92" s="54">
        <f t="shared" si="1"/>
        <v>0</v>
      </c>
    </row>
    <row r="93" spans="2:11" ht="15.75" x14ac:dyDescent="0.25">
      <c r="B93" s="47" t="s">
        <v>137</v>
      </c>
      <c r="C93" s="50">
        <v>161283104</v>
      </c>
      <c r="D93" s="50">
        <v>5229159</v>
      </c>
      <c r="E93" s="50">
        <v>28085494</v>
      </c>
      <c r="F93" s="50">
        <v>1731</v>
      </c>
      <c r="G93" s="50">
        <v>920720</v>
      </c>
      <c r="H93" s="50">
        <v>127046000</v>
      </c>
      <c r="I93" s="75" t="s">
        <v>137</v>
      </c>
      <c r="K93" s="54">
        <f t="shared" si="1"/>
        <v>0</v>
      </c>
    </row>
    <row r="94" spans="2:11" ht="15.75" x14ac:dyDescent="0.25">
      <c r="B94" s="47" t="s">
        <v>138</v>
      </c>
      <c r="C94" s="50">
        <v>24325870</v>
      </c>
      <c r="D94" s="50">
        <v>5720224</v>
      </c>
      <c r="E94" s="50">
        <v>18602046</v>
      </c>
      <c r="F94" s="50">
        <v>0</v>
      </c>
      <c r="G94" s="50">
        <v>0</v>
      </c>
      <c r="H94" s="50">
        <v>3600</v>
      </c>
      <c r="I94" s="75" t="s">
        <v>138</v>
      </c>
      <c r="K94" s="54">
        <f t="shared" si="1"/>
        <v>0</v>
      </c>
    </row>
    <row r="95" spans="2:11" ht="15.75" x14ac:dyDescent="0.25">
      <c r="B95" s="14" t="s">
        <v>139</v>
      </c>
      <c r="C95" s="50">
        <v>16581331</v>
      </c>
      <c r="D95" s="50">
        <v>1262917</v>
      </c>
      <c r="E95" s="50">
        <v>15060414</v>
      </c>
      <c r="F95" s="50">
        <v>0</v>
      </c>
      <c r="G95" s="50">
        <v>0</v>
      </c>
      <c r="H95" s="50">
        <v>258000</v>
      </c>
      <c r="I95" s="74" t="s">
        <v>139</v>
      </c>
      <c r="K95" s="54">
        <f t="shared" si="1"/>
        <v>0</v>
      </c>
    </row>
    <row r="96" spans="2:11" ht="15.75" x14ac:dyDescent="0.25">
      <c r="B96" s="14" t="s">
        <v>140</v>
      </c>
      <c r="C96" s="50">
        <v>60753211</v>
      </c>
      <c r="D96" s="50">
        <v>6511352</v>
      </c>
      <c r="E96" s="50">
        <v>23488659</v>
      </c>
      <c r="F96" s="50">
        <v>0</v>
      </c>
      <c r="G96" s="50">
        <v>0</v>
      </c>
      <c r="H96" s="50">
        <v>30753200</v>
      </c>
      <c r="I96" s="74" t="s">
        <v>140</v>
      </c>
      <c r="K96" s="54">
        <f t="shared" si="1"/>
        <v>0</v>
      </c>
    </row>
    <row r="97" spans="2:11" ht="15.75" x14ac:dyDescent="0.25">
      <c r="B97" s="14" t="s">
        <v>141</v>
      </c>
      <c r="C97" s="50">
        <v>193647330</v>
      </c>
      <c r="D97" s="50">
        <v>49861337</v>
      </c>
      <c r="E97" s="50">
        <v>16295993</v>
      </c>
      <c r="F97" s="50">
        <v>0</v>
      </c>
      <c r="G97" s="50">
        <v>0</v>
      </c>
      <c r="H97" s="50">
        <v>127490000</v>
      </c>
      <c r="I97" s="74" t="s">
        <v>141</v>
      </c>
      <c r="K97" s="54">
        <f t="shared" si="1"/>
        <v>0</v>
      </c>
    </row>
    <row r="98" spans="2:11" ht="15.75" x14ac:dyDescent="0.25">
      <c r="B98" s="14" t="s">
        <v>142</v>
      </c>
      <c r="C98" s="50">
        <v>29741521</v>
      </c>
      <c r="D98" s="50">
        <v>3039320</v>
      </c>
      <c r="E98" s="50">
        <v>19510101</v>
      </c>
      <c r="F98" s="50">
        <v>0</v>
      </c>
      <c r="G98" s="50">
        <v>0</v>
      </c>
      <c r="H98" s="50">
        <v>7192100</v>
      </c>
      <c r="I98" s="74" t="s">
        <v>142</v>
      </c>
      <c r="K98" s="54">
        <f t="shared" si="1"/>
        <v>0</v>
      </c>
    </row>
    <row r="99" spans="2:11" ht="15.75" x14ac:dyDescent="0.25">
      <c r="B99" s="14" t="s">
        <v>143</v>
      </c>
      <c r="C99" s="50">
        <v>35409678</v>
      </c>
      <c r="D99" s="50">
        <v>6555024</v>
      </c>
      <c r="E99" s="50">
        <v>17347154</v>
      </c>
      <c r="F99" s="50">
        <v>0</v>
      </c>
      <c r="G99" s="50">
        <v>0</v>
      </c>
      <c r="H99" s="50">
        <v>11507500</v>
      </c>
      <c r="I99" s="74" t="s">
        <v>143</v>
      </c>
      <c r="K99" s="54">
        <f t="shared" si="1"/>
        <v>0</v>
      </c>
    </row>
    <row r="100" spans="2:11" ht="15.75" x14ac:dyDescent="0.25">
      <c r="B100" s="14" t="s">
        <v>144</v>
      </c>
      <c r="C100" s="50">
        <v>95931212</v>
      </c>
      <c r="D100" s="50">
        <v>65506154</v>
      </c>
      <c r="E100" s="50">
        <v>25089287</v>
      </c>
      <c r="F100" s="50">
        <v>0</v>
      </c>
      <c r="G100" s="50">
        <v>1028771</v>
      </c>
      <c r="H100" s="50">
        <v>4307000</v>
      </c>
      <c r="I100" s="74" t="s">
        <v>144</v>
      </c>
      <c r="K100" s="54">
        <f t="shared" si="1"/>
        <v>0</v>
      </c>
    </row>
    <row r="101" spans="2:11" ht="15.75" x14ac:dyDescent="0.25">
      <c r="B101" s="14" t="s">
        <v>145</v>
      </c>
      <c r="C101" s="50">
        <v>117946332</v>
      </c>
      <c r="D101" s="50">
        <v>37685222</v>
      </c>
      <c r="E101" s="50">
        <v>46304710</v>
      </c>
      <c r="F101" s="50">
        <v>0</v>
      </c>
      <c r="G101" s="50">
        <v>0</v>
      </c>
      <c r="H101" s="50">
        <v>33956400</v>
      </c>
      <c r="I101" s="74" t="s">
        <v>145</v>
      </c>
      <c r="K101" s="54">
        <f t="shared" si="1"/>
        <v>0</v>
      </c>
    </row>
    <row r="102" spans="2:11" ht="15.75" x14ac:dyDescent="0.25">
      <c r="B102" s="14" t="s">
        <v>146</v>
      </c>
      <c r="C102" s="50">
        <v>651171565</v>
      </c>
      <c r="D102" s="50">
        <v>22300578</v>
      </c>
      <c r="E102" s="50">
        <v>59801990</v>
      </c>
      <c r="F102" s="50">
        <v>0</v>
      </c>
      <c r="G102" s="50">
        <v>101062997</v>
      </c>
      <c r="H102" s="50">
        <v>468006000</v>
      </c>
      <c r="I102" s="74" t="s">
        <v>146</v>
      </c>
      <c r="K102" s="54">
        <f t="shared" si="1"/>
        <v>0</v>
      </c>
    </row>
    <row r="103" spans="2:11" ht="15.75" x14ac:dyDescent="0.25">
      <c r="B103" s="14" t="s">
        <v>147</v>
      </c>
      <c r="C103" s="50">
        <v>87143894</v>
      </c>
      <c r="D103" s="50">
        <v>60100290</v>
      </c>
      <c r="E103" s="50">
        <v>26699404</v>
      </c>
      <c r="F103" s="50">
        <v>0</v>
      </c>
      <c r="G103" s="50">
        <v>292600</v>
      </c>
      <c r="H103" s="50">
        <v>51600</v>
      </c>
      <c r="I103" s="74" t="s">
        <v>147</v>
      </c>
      <c r="K103" s="54">
        <f t="shared" si="1"/>
        <v>0</v>
      </c>
    </row>
    <row r="104" spans="2:11" ht="15.75" x14ac:dyDescent="0.25">
      <c r="B104" s="14" t="s">
        <v>148</v>
      </c>
      <c r="C104" s="50">
        <v>106639797</v>
      </c>
      <c r="D104" s="50">
        <v>61827728</v>
      </c>
      <c r="E104" s="50">
        <v>44454769</v>
      </c>
      <c r="F104" s="50">
        <v>0</v>
      </c>
      <c r="G104" s="50">
        <v>0</v>
      </c>
      <c r="H104" s="50">
        <v>357300</v>
      </c>
      <c r="I104" s="74" t="s">
        <v>148</v>
      </c>
      <c r="K104" s="54">
        <f t="shared" si="1"/>
        <v>0</v>
      </c>
    </row>
    <row r="105" spans="2:11" ht="15.75" x14ac:dyDescent="0.25">
      <c r="B105" s="14" t="s">
        <v>149</v>
      </c>
      <c r="C105" s="50">
        <v>96732442</v>
      </c>
      <c r="D105" s="50">
        <v>24059215</v>
      </c>
      <c r="E105" s="50">
        <v>29462227</v>
      </c>
      <c r="F105" s="50">
        <v>0</v>
      </c>
      <c r="G105" s="50">
        <v>0</v>
      </c>
      <c r="H105" s="50">
        <v>43211000</v>
      </c>
      <c r="I105" s="74" t="s">
        <v>149</v>
      </c>
      <c r="K105" s="54">
        <f t="shared" si="1"/>
        <v>0</v>
      </c>
    </row>
    <row r="106" spans="2:11" ht="15.75" x14ac:dyDescent="0.25">
      <c r="B106" s="14" t="s">
        <v>150</v>
      </c>
      <c r="C106" s="50">
        <v>224897793</v>
      </c>
      <c r="D106" s="50">
        <v>94106268</v>
      </c>
      <c r="E106" s="50">
        <v>28306525</v>
      </c>
      <c r="F106" s="50">
        <v>0</v>
      </c>
      <c r="G106" s="50">
        <v>0</v>
      </c>
      <c r="H106" s="50">
        <v>102485000</v>
      </c>
      <c r="I106" s="74" t="s">
        <v>150</v>
      </c>
      <c r="K106" s="54">
        <f t="shared" si="1"/>
        <v>0</v>
      </c>
    </row>
    <row r="107" spans="2:11" ht="15.75" x14ac:dyDescent="0.25">
      <c r="B107" s="14" t="s">
        <v>151</v>
      </c>
      <c r="C107" s="50">
        <v>23073795</v>
      </c>
      <c r="D107" s="50">
        <v>4248417</v>
      </c>
      <c r="E107" s="50">
        <v>18823778</v>
      </c>
      <c r="F107" s="50">
        <v>0</v>
      </c>
      <c r="G107" s="50">
        <v>0</v>
      </c>
      <c r="H107" s="50">
        <v>1600</v>
      </c>
      <c r="I107" s="74" t="s">
        <v>151</v>
      </c>
      <c r="K107" s="54">
        <f t="shared" si="1"/>
        <v>0</v>
      </c>
    </row>
    <row r="108" spans="2:11" ht="15.75" x14ac:dyDescent="0.25">
      <c r="B108" s="14" t="s">
        <v>152</v>
      </c>
      <c r="C108" s="50">
        <v>206690715</v>
      </c>
      <c r="D108" s="50">
        <v>5739491</v>
      </c>
      <c r="E108" s="50">
        <v>16694724</v>
      </c>
      <c r="F108" s="50">
        <v>0</v>
      </c>
      <c r="G108" s="50">
        <v>31500</v>
      </c>
      <c r="H108" s="50">
        <v>184225000</v>
      </c>
      <c r="I108" s="74" t="s">
        <v>152</v>
      </c>
      <c r="K108" s="54">
        <f t="shared" si="1"/>
        <v>0</v>
      </c>
    </row>
    <row r="109" spans="2:11" ht="15.75" x14ac:dyDescent="0.25">
      <c r="B109" s="14" t="s">
        <v>153</v>
      </c>
      <c r="C109" s="50">
        <v>98041042</v>
      </c>
      <c r="D109" s="50">
        <v>64484602</v>
      </c>
      <c r="E109" s="50">
        <v>33542140</v>
      </c>
      <c r="F109" s="50">
        <v>0</v>
      </c>
      <c r="G109" s="50">
        <v>0</v>
      </c>
      <c r="H109" s="50">
        <v>14300</v>
      </c>
      <c r="I109" s="74" t="s">
        <v>153</v>
      </c>
      <c r="K109" s="54">
        <f t="shared" si="1"/>
        <v>0</v>
      </c>
    </row>
    <row r="110" spans="2:11" x14ac:dyDescent="0.25">
      <c r="B110" s="48" t="s">
        <v>154</v>
      </c>
      <c r="C110" s="50">
        <v>1129192388</v>
      </c>
      <c r="D110" s="50">
        <v>59571779</v>
      </c>
      <c r="E110" s="50">
        <v>5786080</v>
      </c>
      <c r="F110" s="50">
        <v>467529</v>
      </c>
      <c r="G110" s="50">
        <v>0</v>
      </c>
      <c r="H110" s="50">
        <v>1063367000</v>
      </c>
      <c r="I110" s="76" t="s">
        <v>154</v>
      </c>
      <c r="K110" s="54">
        <f t="shared" si="1"/>
        <v>0</v>
      </c>
    </row>
    <row r="111" spans="2:11" ht="15.75" x14ac:dyDescent="0.25">
      <c r="B111" s="14" t="s">
        <v>155</v>
      </c>
      <c r="C111" s="50">
        <v>40653284</v>
      </c>
      <c r="D111" s="50">
        <v>7270549</v>
      </c>
      <c r="E111" s="50">
        <v>33356735</v>
      </c>
      <c r="F111" s="50">
        <v>0</v>
      </c>
      <c r="G111" s="50">
        <v>0</v>
      </c>
      <c r="H111" s="50">
        <v>26000</v>
      </c>
      <c r="I111" s="74" t="s">
        <v>155</v>
      </c>
      <c r="K111" s="54">
        <f t="shared" si="1"/>
        <v>0</v>
      </c>
    </row>
    <row r="112" spans="2:11" ht="15.75" x14ac:dyDescent="0.25">
      <c r="B112" s="14" t="s">
        <v>156</v>
      </c>
      <c r="C112" s="50">
        <v>72379475</v>
      </c>
      <c r="D112" s="50">
        <v>39706748</v>
      </c>
      <c r="E112" s="50">
        <v>31845827</v>
      </c>
      <c r="F112" s="50">
        <v>0</v>
      </c>
      <c r="G112" s="50">
        <v>0</v>
      </c>
      <c r="H112" s="50">
        <v>826900</v>
      </c>
      <c r="I112" s="74" t="s">
        <v>156</v>
      </c>
      <c r="K112" s="54">
        <f t="shared" si="1"/>
        <v>0</v>
      </c>
    </row>
    <row r="113" spans="2:11" ht="15.75" x14ac:dyDescent="0.25">
      <c r="B113" s="14" t="s">
        <v>157</v>
      </c>
      <c r="C113" s="50">
        <f>96892028-2000000</f>
        <v>94892028</v>
      </c>
      <c r="D113" s="50">
        <f>40497151+10000000</f>
        <v>50497151</v>
      </c>
      <c r="E113" s="50">
        <v>30339877</v>
      </c>
      <c r="F113" s="50">
        <v>0</v>
      </c>
      <c r="G113" s="50">
        <v>0</v>
      </c>
      <c r="H113" s="50">
        <v>14055000</v>
      </c>
      <c r="I113" s="74" t="s">
        <v>157</v>
      </c>
      <c r="K113" s="54">
        <f t="shared" si="1"/>
        <v>0</v>
      </c>
    </row>
    <row r="114" spans="2:11" ht="15.75" x14ac:dyDescent="0.25">
      <c r="B114" s="14" t="s">
        <v>158</v>
      </c>
      <c r="C114" s="50">
        <v>26798849</v>
      </c>
      <c r="D114" s="50">
        <v>10443863</v>
      </c>
      <c r="E114" s="50">
        <v>16334986</v>
      </c>
      <c r="F114" s="50">
        <v>0</v>
      </c>
      <c r="G114" s="50">
        <v>0</v>
      </c>
      <c r="H114" s="50">
        <v>20000</v>
      </c>
      <c r="I114" s="74" t="s">
        <v>158</v>
      </c>
      <c r="K114" s="54">
        <f t="shared" si="1"/>
        <v>0</v>
      </c>
    </row>
    <row r="115" spans="2:11" ht="15.75" x14ac:dyDescent="0.25">
      <c r="B115" s="14" t="s">
        <v>159</v>
      </c>
      <c r="C115" s="50">
        <v>62693301</v>
      </c>
      <c r="D115" s="50">
        <v>29813986</v>
      </c>
      <c r="E115" s="50">
        <v>22870383</v>
      </c>
      <c r="F115" s="50">
        <v>21645</v>
      </c>
      <c r="G115" s="50">
        <v>2531287</v>
      </c>
      <c r="H115" s="50">
        <v>7456000</v>
      </c>
      <c r="I115" s="74" t="s">
        <v>159</v>
      </c>
      <c r="K115" s="54">
        <f t="shared" si="1"/>
        <v>0</v>
      </c>
    </row>
    <row r="116" spans="2:11" ht="15.75" x14ac:dyDescent="0.25">
      <c r="B116" s="14" t="s">
        <v>160</v>
      </c>
      <c r="C116" s="50">
        <v>84031776</v>
      </c>
      <c r="D116" s="50">
        <v>16902283</v>
      </c>
      <c r="E116" s="50">
        <v>32480493</v>
      </c>
      <c r="F116" s="50">
        <v>0</v>
      </c>
      <c r="G116" s="50">
        <v>0</v>
      </c>
      <c r="H116" s="50">
        <v>34649000</v>
      </c>
      <c r="I116" s="74" t="s">
        <v>160</v>
      </c>
      <c r="K116" s="54">
        <f t="shared" si="1"/>
        <v>0</v>
      </c>
    </row>
    <row r="117" spans="2:11" ht="15.75" x14ac:dyDescent="0.25">
      <c r="B117" s="14" t="s">
        <v>161</v>
      </c>
      <c r="C117" s="50">
        <v>121298599</v>
      </c>
      <c r="D117" s="50">
        <v>61954437</v>
      </c>
      <c r="E117" s="50">
        <v>19708162</v>
      </c>
      <c r="F117" s="50">
        <v>0</v>
      </c>
      <c r="G117" s="50">
        <v>0</v>
      </c>
      <c r="H117" s="50">
        <v>39636000</v>
      </c>
      <c r="I117" s="74" t="s">
        <v>161</v>
      </c>
      <c r="K117" s="54">
        <f t="shared" si="1"/>
        <v>0</v>
      </c>
    </row>
    <row r="118" spans="2:11" ht="15.75" x14ac:dyDescent="0.25">
      <c r="B118" s="14" t="s">
        <v>162</v>
      </c>
      <c r="C118" s="50">
        <v>19987041</v>
      </c>
      <c r="D118" s="50">
        <v>13010051</v>
      </c>
      <c r="E118" s="50">
        <v>6949390</v>
      </c>
      <c r="F118" s="50">
        <v>0</v>
      </c>
      <c r="G118" s="50">
        <v>0</v>
      </c>
      <c r="H118" s="50">
        <v>27600</v>
      </c>
      <c r="I118" s="74" t="s">
        <v>162</v>
      </c>
      <c r="K118" s="54">
        <f t="shared" si="1"/>
        <v>0</v>
      </c>
    </row>
    <row r="119" spans="2:11" ht="15.75" x14ac:dyDescent="0.25">
      <c r="B119" s="14" t="s">
        <v>163</v>
      </c>
      <c r="C119" s="50">
        <v>26520149</v>
      </c>
      <c r="D119" s="50">
        <v>14259649</v>
      </c>
      <c r="E119" s="50">
        <v>12209700</v>
      </c>
      <c r="F119" s="50">
        <v>0</v>
      </c>
      <c r="G119" s="50">
        <v>0</v>
      </c>
      <c r="H119" s="50">
        <v>50800</v>
      </c>
      <c r="I119" s="74" t="s">
        <v>163</v>
      </c>
      <c r="K119" s="54">
        <f t="shared" si="1"/>
        <v>0</v>
      </c>
    </row>
    <row r="120" spans="2:11" ht="15.75" x14ac:dyDescent="0.25">
      <c r="B120" s="14" t="s">
        <v>164</v>
      </c>
      <c r="C120" s="50">
        <v>54066125</v>
      </c>
      <c r="D120" s="50">
        <v>17220660</v>
      </c>
      <c r="E120" s="50">
        <v>11689765</v>
      </c>
      <c r="F120" s="50">
        <v>0</v>
      </c>
      <c r="G120" s="50">
        <v>0</v>
      </c>
      <c r="H120" s="50">
        <v>25155700</v>
      </c>
      <c r="I120" s="74" t="s">
        <v>164</v>
      </c>
      <c r="K120" s="54">
        <f t="shared" si="1"/>
        <v>0</v>
      </c>
    </row>
    <row r="121" spans="2:11" ht="15.75" x14ac:dyDescent="0.25">
      <c r="B121" s="15" t="s">
        <v>165</v>
      </c>
      <c r="C121" s="50">
        <v>50006783</v>
      </c>
      <c r="D121" s="50">
        <v>34502177</v>
      </c>
      <c r="E121" s="50">
        <v>15485306</v>
      </c>
      <c r="F121" s="50">
        <v>0</v>
      </c>
      <c r="G121" s="50">
        <v>0</v>
      </c>
      <c r="H121" s="50">
        <v>19300</v>
      </c>
      <c r="I121" s="77" t="s">
        <v>165</v>
      </c>
      <c r="K121" s="54">
        <f t="shared" si="1"/>
        <v>0</v>
      </c>
    </row>
    <row r="122" spans="2:11" ht="15.75" x14ac:dyDescent="0.25">
      <c r="B122" s="14" t="s">
        <v>166</v>
      </c>
      <c r="C122" s="50">
        <v>127940159</v>
      </c>
      <c r="D122" s="50">
        <v>53454761</v>
      </c>
      <c r="E122" s="50">
        <v>4971121</v>
      </c>
      <c r="F122" s="50">
        <v>357573</v>
      </c>
      <c r="G122" s="50">
        <v>154704</v>
      </c>
      <c r="H122" s="50">
        <v>69002000</v>
      </c>
      <c r="I122" s="74" t="s">
        <v>166</v>
      </c>
      <c r="K122" s="54">
        <f t="shared" si="1"/>
        <v>0</v>
      </c>
    </row>
    <row r="123" spans="2:11" ht="15.75" x14ac:dyDescent="0.25">
      <c r="B123" s="14" t="s">
        <v>167</v>
      </c>
      <c r="C123" s="50">
        <v>278633626</v>
      </c>
      <c r="D123" s="50">
        <v>197474554</v>
      </c>
      <c r="E123" s="50">
        <v>6173374</v>
      </c>
      <c r="F123" s="50">
        <v>477918</v>
      </c>
      <c r="G123" s="50">
        <v>1572780</v>
      </c>
      <c r="H123" s="50">
        <v>72935000</v>
      </c>
      <c r="I123" s="74" t="s">
        <v>167</v>
      </c>
      <c r="K123" s="54">
        <f t="shared" si="1"/>
        <v>0</v>
      </c>
    </row>
    <row r="124" spans="2:11" ht="15.75" x14ac:dyDescent="0.25">
      <c r="B124" s="14" t="s">
        <v>168</v>
      </c>
      <c r="C124" s="50">
        <v>9424593</v>
      </c>
      <c r="D124" s="50">
        <v>180216</v>
      </c>
      <c r="E124" s="50">
        <v>7917077</v>
      </c>
      <c r="F124" s="50">
        <v>0</v>
      </c>
      <c r="G124" s="50">
        <v>0</v>
      </c>
      <c r="H124" s="50">
        <v>1327300</v>
      </c>
      <c r="I124" s="74" t="s">
        <v>168</v>
      </c>
      <c r="K124" s="54">
        <f t="shared" si="1"/>
        <v>0</v>
      </c>
    </row>
    <row r="125" spans="2:11" ht="15.75" x14ac:dyDescent="0.25">
      <c r="B125" s="14" t="s">
        <v>169</v>
      </c>
      <c r="C125" s="50">
        <v>29704877</v>
      </c>
      <c r="D125" s="50">
        <v>2739079</v>
      </c>
      <c r="E125" s="50">
        <v>12472098</v>
      </c>
      <c r="F125" s="50">
        <v>0</v>
      </c>
      <c r="G125" s="50">
        <v>0</v>
      </c>
      <c r="H125" s="50">
        <v>14493700</v>
      </c>
      <c r="I125" s="74" t="s">
        <v>169</v>
      </c>
      <c r="K125" s="54">
        <f t="shared" si="1"/>
        <v>0</v>
      </c>
    </row>
    <row r="126" spans="2:11" ht="15.75" x14ac:dyDescent="0.25">
      <c r="B126" s="46" t="s">
        <v>170</v>
      </c>
      <c r="C126" s="50">
        <v>225069736</v>
      </c>
      <c r="D126" s="50">
        <v>56740673</v>
      </c>
      <c r="E126" s="50">
        <v>48089431</v>
      </c>
      <c r="F126" s="50">
        <v>0</v>
      </c>
      <c r="G126" s="50">
        <v>15971432</v>
      </c>
      <c r="H126" s="50">
        <v>104268200</v>
      </c>
      <c r="I126" s="73" t="s">
        <v>170</v>
      </c>
      <c r="K126" s="54">
        <f t="shared" si="1"/>
        <v>0</v>
      </c>
    </row>
    <row r="127" spans="2:11" ht="15.75" x14ac:dyDescent="0.25">
      <c r="B127" s="14" t="s">
        <v>171</v>
      </c>
      <c r="C127" s="50">
        <v>31871604</v>
      </c>
      <c r="D127" s="50">
        <v>5361630</v>
      </c>
      <c r="E127" s="50">
        <v>26502174</v>
      </c>
      <c r="F127" s="50">
        <v>0</v>
      </c>
      <c r="G127" s="50">
        <v>0</v>
      </c>
      <c r="H127" s="50">
        <v>7800</v>
      </c>
      <c r="I127" s="74" t="s">
        <v>171</v>
      </c>
      <c r="K127" s="54">
        <f t="shared" si="1"/>
        <v>0</v>
      </c>
    </row>
    <row r="128" spans="2:11" ht="15.75" x14ac:dyDescent="0.25">
      <c r="B128" s="15" t="s">
        <v>172</v>
      </c>
      <c r="C128" s="50">
        <v>9457191</v>
      </c>
      <c r="D128" s="50">
        <v>161166</v>
      </c>
      <c r="E128" s="50">
        <v>9292025</v>
      </c>
      <c r="F128" s="50">
        <v>0</v>
      </c>
      <c r="G128" s="50">
        <v>0</v>
      </c>
      <c r="H128" s="50">
        <v>4000</v>
      </c>
      <c r="I128" s="77" t="s">
        <v>172</v>
      </c>
      <c r="K128" s="54">
        <f t="shared" si="1"/>
        <v>0</v>
      </c>
    </row>
    <row r="129" spans="2:11" ht="15.75" x14ac:dyDescent="0.25">
      <c r="B129" s="15" t="s">
        <v>173</v>
      </c>
      <c r="C129" s="50">
        <v>98962444</v>
      </c>
      <c r="D129" s="50">
        <v>47908620</v>
      </c>
      <c r="E129" s="50">
        <v>27969014</v>
      </c>
      <c r="F129" s="50">
        <v>0</v>
      </c>
      <c r="G129" s="50">
        <v>2833810</v>
      </c>
      <c r="H129" s="50">
        <v>20251000</v>
      </c>
      <c r="I129" s="77" t="s">
        <v>173</v>
      </c>
      <c r="K129" s="54">
        <f t="shared" si="1"/>
        <v>0</v>
      </c>
    </row>
    <row r="130" spans="2:11" ht="15.75" x14ac:dyDescent="0.25">
      <c r="B130" s="15" t="s">
        <v>174</v>
      </c>
      <c r="C130" s="50">
        <v>109066470</v>
      </c>
      <c r="D130" s="50">
        <v>47594400</v>
      </c>
      <c r="E130" s="50">
        <v>49281870</v>
      </c>
      <c r="F130" s="50">
        <v>0</v>
      </c>
      <c r="G130" s="50">
        <v>0</v>
      </c>
      <c r="H130" s="50">
        <v>12190200</v>
      </c>
      <c r="I130" s="77" t="s">
        <v>174</v>
      </c>
      <c r="K130" s="54">
        <f t="shared" si="1"/>
        <v>0</v>
      </c>
    </row>
    <row r="131" spans="2:11" ht="15.75" x14ac:dyDescent="0.25">
      <c r="B131" s="15" t="s">
        <v>175</v>
      </c>
      <c r="C131" s="50">
        <v>185112639</v>
      </c>
      <c r="D131" s="50">
        <v>89267302</v>
      </c>
      <c r="E131" s="50">
        <v>34414586</v>
      </c>
      <c r="F131" s="50">
        <v>0</v>
      </c>
      <c r="G131" s="50">
        <v>532351</v>
      </c>
      <c r="H131" s="50">
        <v>60898400</v>
      </c>
      <c r="I131" s="77" t="s">
        <v>175</v>
      </c>
      <c r="K131" s="54">
        <f t="shared" si="1"/>
        <v>0</v>
      </c>
    </row>
    <row r="132" spans="2:11" ht="15.75" x14ac:dyDescent="0.25">
      <c r="B132" s="15" t="s">
        <v>176</v>
      </c>
      <c r="C132" s="50">
        <v>104865202</v>
      </c>
      <c r="D132" s="50">
        <v>29267004</v>
      </c>
      <c r="E132" s="50">
        <v>47075798</v>
      </c>
      <c r="F132" s="50">
        <v>0</v>
      </c>
      <c r="G132" s="50">
        <v>0</v>
      </c>
      <c r="H132" s="50">
        <v>28522400</v>
      </c>
      <c r="I132" s="77" t="s">
        <v>176</v>
      </c>
      <c r="K132" s="54">
        <f t="shared" si="1"/>
        <v>0</v>
      </c>
    </row>
    <row r="133" spans="2:11" ht="15.75" x14ac:dyDescent="0.25">
      <c r="B133" s="15" t="s">
        <v>177</v>
      </c>
      <c r="C133" s="50">
        <v>226869163</v>
      </c>
      <c r="D133" s="50">
        <v>188629222</v>
      </c>
      <c r="E133" s="50">
        <v>37283441</v>
      </c>
      <c r="F133" s="50">
        <v>0</v>
      </c>
      <c r="G133" s="50">
        <v>910000</v>
      </c>
      <c r="H133" s="50">
        <v>46500</v>
      </c>
      <c r="I133" s="77" t="s">
        <v>177</v>
      </c>
      <c r="K133" s="54">
        <f t="shared" si="1"/>
        <v>0</v>
      </c>
    </row>
    <row r="134" spans="2:11" ht="15.75" x14ac:dyDescent="0.25">
      <c r="B134" s="80" t="s">
        <v>178</v>
      </c>
      <c r="C134" s="81">
        <v>345485139</v>
      </c>
      <c r="D134" s="81">
        <v>25798651</v>
      </c>
      <c r="E134" s="81">
        <v>6135234</v>
      </c>
      <c r="F134" s="81">
        <v>69264</v>
      </c>
      <c r="G134" s="81">
        <v>10208890</v>
      </c>
      <c r="H134" s="81">
        <v>303273100</v>
      </c>
      <c r="I134" s="82" t="s">
        <v>178</v>
      </c>
      <c r="K134" s="54">
        <f t="shared" si="1"/>
        <v>0</v>
      </c>
    </row>
    <row r="135" spans="2:11" ht="15.75" x14ac:dyDescent="0.25">
      <c r="B135" s="62"/>
      <c r="C135" s="50"/>
      <c r="D135" s="50"/>
      <c r="E135" s="50"/>
      <c r="F135" s="50"/>
      <c r="G135" s="50"/>
      <c r="H135" s="50"/>
      <c r="I135" s="78"/>
      <c r="K135" s="54"/>
    </row>
    <row r="136" spans="2:11" ht="15.75" x14ac:dyDescent="0.25">
      <c r="B136" s="62"/>
      <c r="C136" s="50"/>
      <c r="D136" s="50"/>
      <c r="E136" s="50"/>
      <c r="F136" s="50"/>
      <c r="G136" s="50"/>
      <c r="H136" s="50"/>
      <c r="I136" s="78"/>
      <c r="K136" s="54"/>
    </row>
    <row r="137" spans="2:11" ht="15.75" x14ac:dyDescent="0.25">
      <c r="B137" s="62"/>
      <c r="C137" s="50">
        <f>SUM(C33:C134)-C32</f>
        <v>0</v>
      </c>
      <c r="D137" s="50">
        <f t="shared" ref="D137:H137" si="2">SUM(D33:D134)-D32</f>
        <v>0</v>
      </c>
      <c r="E137" s="50">
        <f t="shared" si="2"/>
        <v>0</v>
      </c>
      <c r="F137" s="50">
        <f t="shared" si="2"/>
        <v>0</v>
      </c>
      <c r="G137" s="50">
        <f t="shared" si="2"/>
        <v>0</v>
      </c>
      <c r="H137" s="50">
        <f t="shared" si="2"/>
        <v>0</v>
      </c>
      <c r="I137" s="50"/>
      <c r="K137" s="54"/>
    </row>
    <row r="138" spans="2:11" ht="15.75" x14ac:dyDescent="0.25">
      <c r="B138" s="62"/>
      <c r="C138" s="50"/>
      <c r="D138" s="50"/>
      <c r="E138" s="50"/>
      <c r="F138" s="50"/>
      <c r="G138" s="50"/>
      <c r="H138" s="50"/>
      <c r="I138" s="78"/>
      <c r="K138" s="54"/>
    </row>
  </sheetData>
  <pageMargins left="0.7" right="0.7" top="0.75" bottom="0.75" header="0.3" footer="0.3"/>
  <pageSetup orientation="portrait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K139"/>
  <sheetViews>
    <sheetView showGridLines="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RowHeight="15" x14ac:dyDescent="0.25"/>
  <cols>
    <col min="2" max="2" width="28.5703125" style="20" customWidth="1"/>
    <col min="3" max="8" width="21.42578125" customWidth="1"/>
    <col min="9" max="9" width="28.5703125" customWidth="1"/>
  </cols>
  <sheetData>
    <row r="2" spans="2:11" x14ac:dyDescent="0.25">
      <c r="B2" s="37" t="s">
        <v>206</v>
      </c>
    </row>
    <row r="3" spans="2:11" x14ac:dyDescent="0.25">
      <c r="B3" s="37" t="s">
        <v>207</v>
      </c>
    </row>
    <row r="4" spans="2:11" x14ac:dyDescent="0.25">
      <c r="B4" s="37" t="s">
        <v>208</v>
      </c>
    </row>
    <row r="5" spans="2:11" x14ac:dyDescent="0.25">
      <c r="B5" s="37" t="s">
        <v>24</v>
      </c>
    </row>
    <row r="6" spans="2:11" x14ac:dyDescent="0.25">
      <c r="B6" s="37" t="s">
        <v>46</v>
      </c>
    </row>
    <row r="11" spans="2:11" s="68" customFormat="1" ht="45" customHeight="1" x14ac:dyDescent="0.25">
      <c r="B11" s="60" t="s">
        <v>180</v>
      </c>
      <c r="C11" s="67" t="s">
        <v>36</v>
      </c>
      <c r="D11" s="67" t="s">
        <v>48</v>
      </c>
      <c r="E11" s="67" t="s">
        <v>49</v>
      </c>
      <c r="F11" s="67" t="s">
        <v>50</v>
      </c>
      <c r="G11" s="67" t="s">
        <v>51</v>
      </c>
      <c r="H11" s="67" t="s">
        <v>52</v>
      </c>
      <c r="I11" s="60" t="s">
        <v>180</v>
      </c>
    </row>
    <row r="12" spans="2:11" s="69" customFormat="1" ht="37.5" customHeight="1" x14ac:dyDescent="0.25">
      <c r="B12" s="21" t="s">
        <v>56</v>
      </c>
      <c r="C12" s="52">
        <v>45585644</v>
      </c>
      <c r="D12" s="52">
        <v>3576126</v>
      </c>
      <c r="E12" s="52">
        <v>2219117</v>
      </c>
      <c r="F12" s="52">
        <v>450259</v>
      </c>
      <c r="G12" s="52">
        <v>125925</v>
      </c>
      <c r="H12" s="52">
        <v>39214217</v>
      </c>
      <c r="I12" s="70" t="s">
        <v>56</v>
      </c>
      <c r="K12" s="52">
        <f>SUM(D12:H12)-C12</f>
        <v>0</v>
      </c>
    </row>
    <row r="13" spans="2:11" s="53" customFormat="1" ht="37.5" customHeight="1" x14ac:dyDescent="0.25">
      <c r="B13" s="58" t="s">
        <v>57</v>
      </c>
      <c r="C13" s="52">
        <v>25946401</v>
      </c>
      <c r="D13" s="52">
        <v>91625</v>
      </c>
      <c r="E13" s="52">
        <v>29503</v>
      </c>
      <c r="F13" s="52">
        <v>1014</v>
      </c>
      <c r="G13" s="52">
        <v>13461</v>
      </c>
      <c r="H13" s="52">
        <v>25810798</v>
      </c>
      <c r="I13" s="71" t="s">
        <v>57</v>
      </c>
      <c r="K13" s="52">
        <f t="shared" ref="K13:K76" si="0">SUM(D13:H13)-C13</f>
        <v>0</v>
      </c>
    </row>
    <row r="14" spans="2:11" ht="15.75" x14ac:dyDescent="0.25">
      <c r="B14" s="21" t="s">
        <v>58</v>
      </c>
      <c r="C14" s="50">
        <v>262121</v>
      </c>
      <c r="D14" s="50">
        <v>5463</v>
      </c>
      <c r="E14" s="50">
        <v>1766</v>
      </c>
      <c r="F14" s="50">
        <v>0</v>
      </c>
      <c r="G14" s="50">
        <v>0</v>
      </c>
      <c r="H14" s="50">
        <v>254892</v>
      </c>
      <c r="I14" s="70" t="s">
        <v>58</v>
      </c>
      <c r="K14" s="52">
        <f t="shared" si="0"/>
        <v>0</v>
      </c>
    </row>
    <row r="15" spans="2:11" ht="15.75" x14ac:dyDescent="0.25">
      <c r="B15" s="21" t="s">
        <v>59</v>
      </c>
      <c r="C15" s="50">
        <v>3676992</v>
      </c>
      <c r="D15" s="50">
        <v>2556</v>
      </c>
      <c r="E15" s="50">
        <v>64</v>
      </c>
      <c r="F15" s="50">
        <v>0</v>
      </c>
      <c r="G15" s="50">
        <v>0</v>
      </c>
      <c r="H15" s="50">
        <v>3674372</v>
      </c>
      <c r="I15" s="70" t="s">
        <v>59</v>
      </c>
      <c r="K15" s="52">
        <f t="shared" si="0"/>
        <v>0</v>
      </c>
    </row>
    <row r="16" spans="2:11" ht="15.75" x14ac:dyDescent="0.25">
      <c r="B16" s="21" t="s">
        <v>60</v>
      </c>
      <c r="C16" s="50">
        <v>1462369</v>
      </c>
      <c r="D16" s="50">
        <v>12538</v>
      </c>
      <c r="E16" s="50">
        <v>2499</v>
      </c>
      <c r="F16" s="50">
        <v>0</v>
      </c>
      <c r="G16" s="50">
        <v>327</v>
      </c>
      <c r="H16" s="50">
        <v>1447005</v>
      </c>
      <c r="I16" s="70" t="s">
        <v>60</v>
      </c>
      <c r="K16" s="52">
        <f t="shared" si="0"/>
        <v>0</v>
      </c>
    </row>
    <row r="17" spans="2:11" ht="15.75" x14ac:dyDescent="0.25">
      <c r="B17" s="21" t="s">
        <v>181</v>
      </c>
      <c r="C17" s="50">
        <v>325508</v>
      </c>
      <c r="D17" s="50">
        <v>911</v>
      </c>
      <c r="E17" s="50">
        <v>6962</v>
      </c>
      <c r="F17" s="50">
        <v>0</v>
      </c>
      <c r="G17" s="50">
        <v>0</v>
      </c>
      <c r="H17" s="50">
        <v>317635</v>
      </c>
      <c r="I17" s="70" t="s">
        <v>181</v>
      </c>
      <c r="K17" s="52">
        <f t="shared" si="0"/>
        <v>0</v>
      </c>
    </row>
    <row r="18" spans="2:11" ht="15.75" x14ac:dyDescent="0.25">
      <c r="B18" s="21" t="s">
        <v>61</v>
      </c>
      <c r="C18" s="50">
        <v>618109</v>
      </c>
      <c r="D18" s="50">
        <v>35289</v>
      </c>
      <c r="E18" s="50">
        <v>2450</v>
      </c>
      <c r="F18" s="50">
        <v>0</v>
      </c>
      <c r="G18" s="50">
        <v>0</v>
      </c>
      <c r="H18" s="50">
        <v>580370</v>
      </c>
      <c r="I18" s="70" t="s">
        <v>61</v>
      </c>
      <c r="K18" s="52">
        <f t="shared" si="0"/>
        <v>0</v>
      </c>
    </row>
    <row r="19" spans="2:11" ht="15.75" x14ac:dyDescent="0.25">
      <c r="B19" s="21" t="s">
        <v>62</v>
      </c>
      <c r="C19" s="50">
        <v>2052207</v>
      </c>
      <c r="D19" s="50">
        <v>0</v>
      </c>
      <c r="E19" s="50">
        <v>6</v>
      </c>
      <c r="F19" s="50">
        <v>0</v>
      </c>
      <c r="G19" s="50">
        <v>1297</v>
      </c>
      <c r="H19" s="50">
        <v>2050904</v>
      </c>
      <c r="I19" s="70" t="s">
        <v>62</v>
      </c>
      <c r="K19" s="52">
        <f t="shared" si="0"/>
        <v>0</v>
      </c>
    </row>
    <row r="20" spans="2:11" ht="15.75" x14ac:dyDescent="0.25">
      <c r="B20" s="21" t="s">
        <v>63</v>
      </c>
      <c r="C20" s="50">
        <v>588338</v>
      </c>
      <c r="D20" s="50">
        <v>5344</v>
      </c>
      <c r="E20" s="50">
        <v>2624</v>
      </c>
      <c r="F20" s="50">
        <v>0</v>
      </c>
      <c r="G20" s="50">
        <v>0</v>
      </c>
      <c r="H20" s="50">
        <v>580370</v>
      </c>
      <c r="I20" s="70" t="s">
        <v>63</v>
      </c>
      <c r="K20" s="52">
        <f t="shared" si="0"/>
        <v>0</v>
      </c>
    </row>
    <row r="21" spans="2:11" ht="15.75" x14ac:dyDescent="0.25">
      <c r="B21" s="21" t="s">
        <v>64</v>
      </c>
      <c r="C21" s="50">
        <v>776442</v>
      </c>
      <c r="D21" s="50">
        <v>0</v>
      </c>
      <c r="E21" s="50">
        <v>0</v>
      </c>
      <c r="F21" s="50">
        <v>0</v>
      </c>
      <c r="G21" s="50">
        <v>0</v>
      </c>
      <c r="H21" s="50">
        <v>776442</v>
      </c>
      <c r="I21" s="70" t="s">
        <v>64</v>
      </c>
      <c r="K21" s="52">
        <f t="shared" si="0"/>
        <v>0</v>
      </c>
    </row>
    <row r="22" spans="2:11" ht="15.75" x14ac:dyDescent="0.25">
      <c r="B22" s="21" t="s">
        <v>65</v>
      </c>
      <c r="C22" s="50">
        <v>918248</v>
      </c>
      <c r="D22" s="50">
        <v>0</v>
      </c>
      <c r="E22" s="50">
        <v>635</v>
      </c>
      <c r="F22" s="50">
        <v>0</v>
      </c>
      <c r="G22" s="50">
        <v>0</v>
      </c>
      <c r="H22" s="50">
        <v>917613</v>
      </c>
      <c r="I22" s="70" t="s">
        <v>65</v>
      </c>
      <c r="K22" s="52">
        <f t="shared" si="0"/>
        <v>0</v>
      </c>
    </row>
    <row r="23" spans="2:11" ht="15.75" x14ac:dyDescent="0.25">
      <c r="B23" s="21" t="s">
        <v>66</v>
      </c>
      <c r="C23" s="50">
        <v>2986208</v>
      </c>
      <c r="D23" s="50">
        <v>1645</v>
      </c>
      <c r="E23" s="50">
        <v>2885</v>
      </c>
      <c r="F23" s="50">
        <v>0</v>
      </c>
      <c r="G23" s="50">
        <v>1398</v>
      </c>
      <c r="H23" s="50">
        <v>2980280</v>
      </c>
      <c r="I23" s="70" t="s">
        <v>66</v>
      </c>
      <c r="K23" s="52">
        <f t="shared" si="0"/>
        <v>0</v>
      </c>
    </row>
    <row r="24" spans="2:11" ht="15.75" x14ac:dyDescent="0.25">
      <c r="B24" s="21" t="s">
        <v>67</v>
      </c>
      <c r="C24" s="50">
        <v>513315</v>
      </c>
      <c r="D24" s="50">
        <v>446</v>
      </c>
      <c r="E24" s="50">
        <v>3084</v>
      </c>
      <c r="F24" s="50">
        <v>0</v>
      </c>
      <c r="G24" s="50">
        <v>0</v>
      </c>
      <c r="H24" s="50">
        <v>509785</v>
      </c>
      <c r="I24" s="70" t="s">
        <v>67</v>
      </c>
      <c r="K24" s="52">
        <f t="shared" si="0"/>
        <v>0</v>
      </c>
    </row>
    <row r="25" spans="2:11" ht="15.75" x14ac:dyDescent="0.25">
      <c r="B25" s="21" t="s">
        <v>68</v>
      </c>
      <c r="C25" s="50">
        <v>177985</v>
      </c>
      <c r="D25" s="50">
        <v>3208</v>
      </c>
      <c r="E25" s="50">
        <v>5690</v>
      </c>
      <c r="F25" s="50">
        <v>0</v>
      </c>
      <c r="G25" s="50">
        <v>466</v>
      </c>
      <c r="H25" s="50">
        <v>168621</v>
      </c>
      <c r="I25" s="70" t="s">
        <v>68</v>
      </c>
      <c r="K25" s="52">
        <f t="shared" si="0"/>
        <v>0</v>
      </c>
    </row>
    <row r="26" spans="2:11" ht="15.75" x14ac:dyDescent="0.25">
      <c r="B26" s="21" t="s">
        <v>69</v>
      </c>
      <c r="C26" s="50">
        <v>1337490</v>
      </c>
      <c r="D26" s="50">
        <v>206</v>
      </c>
      <c r="E26" s="50">
        <v>79</v>
      </c>
      <c r="F26" s="50">
        <v>0</v>
      </c>
      <c r="G26" s="50">
        <v>0</v>
      </c>
      <c r="H26" s="50">
        <v>1337205</v>
      </c>
      <c r="I26" s="70" t="s">
        <v>69</v>
      </c>
      <c r="K26" s="52">
        <f t="shared" si="0"/>
        <v>0</v>
      </c>
    </row>
    <row r="27" spans="2:11" ht="15.75" x14ac:dyDescent="0.25">
      <c r="B27" s="21" t="s">
        <v>70</v>
      </c>
      <c r="C27" s="50">
        <v>1171901</v>
      </c>
      <c r="D27" s="50">
        <v>2470</v>
      </c>
      <c r="E27" s="50">
        <v>88</v>
      </c>
      <c r="F27" s="50">
        <v>746</v>
      </c>
      <c r="G27" s="50">
        <v>13</v>
      </c>
      <c r="H27" s="50">
        <v>1168584</v>
      </c>
      <c r="I27" s="70" t="s">
        <v>70</v>
      </c>
      <c r="K27" s="52">
        <f t="shared" si="0"/>
        <v>0</v>
      </c>
    </row>
    <row r="28" spans="2:11" ht="15.75" x14ac:dyDescent="0.25">
      <c r="B28" s="21" t="s">
        <v>71</v>
      </c>
      <c r="C28" s="50">
        <v>672847</v>
      </c>
      <c r="D28" s="50">
        <v>519</v>
      </c>
      <c r="E28" s="50">
        <v>152</v>
      </c>
      <c r="F28" s="50">
        <v>140</v>
      </c>
      <c r="G28" s="50">
        <v>1473</v>
      </c>
      <c r="H28" s="50">
        <v>670563</v>
      </c>
      <c r="I28" s="70" t="s">
        <v>71</v>
      </c>
      <c r="K28" s="52">
        <f t="shared" si="0"/>
        <v>0</v>
      </c>
    </row>
    <row r="29" spans="2:11" ht="15.75" x14ac:dyDescent="0.25">
      <c r="B29" s="21" t="s">
        <v>72</v>
      </c>
      <c r="C29" s="50">
        <v>1262366</v>
      </c>
      <c r="D29" s="50">
        <v>686</v>
      </c>
      <c r="E29" s="50">
        <v>113</v>
      </c>
      <c r="F29" s="50">
        <v>0</v>
      </c>
      <c r="G29" s="50">
        <v>6712</v>
      </c>
      <c r="H29" s="50">
        <v>1254855</v>
      </c>
      <c r="I29" s="70" t="s">
        <v>72</v>
      </c>
      <c r="K29" s="52">
        <f t="shared" si="0"/>
        <v>0</v>
      </c>
    </row>
    <row r="30" spans="2:11" ht="15.75" x14ac:dyDescent="0.25">
      <c r="B30" s="21" t="s">
        <v>73</v>
      </c>
      <c r="C30" s="50">
        <v>4214471</v>
      </c>
      <c r="D30" s="50">
        <v>20275</v>
      </c>
      <c r="E30" s="50">
        <v>293</v>
      </c>
      <c r="F30" s="50">
        <v>128</v>
      </c>
      <c r="G30" s="50">
        <v>1775</v>
      </c>
      <c r="H30" s="50">
        <v>4192000</v>
      </c>
      <c r="I30" s="70" t="s">
        <v>73</v>
      </c>
      <c r="K30" s="52">
        <f t="shared" si="0"/>
        <v>0</v>
      </c>
    </row>
    <row r="31" spans="2:11" ht="15.75" x14ac:dyDescent="0.25">
      <c r="B31" s="21" t="s">
        <v>74</v>
      </c>
      <c r="C31" s="50">
        <v>996154</v>
      </c>
      <c r="D31" s="50">
        <v>0</v>
      </c>
      <c r="E31" s="50">
        <v>113</v>
      </c>
      <c r="F31" s="50">
        <v>0</v>
      </c>
      <c r="G31" s="50">
        <v>0</v>
      </c>
      <c r="H31" s="50">
        <v>996041</v>
      </c>
      <c r="I31" s="70" t="s">
        <v>74</v>
      </c>
      <c r="K31" s="52">
        <f t="shared" si="0"/>
        <v>0</v>
      </c>
    </row>
    <row r="32" spans="2:11" ht="15.75" x14ac:dyDescent="0.25">
      <c r="B32" s="21" t="s">
        <v>75</v>
      </c>
      <c r="C32" s="50">
        <v>1933330</v>
      </c>
      <c r="D32" s="50">
        <v>69</v>
      </c>
      <c r="E32" s="50">
        <v>0</v>
      </c>
      <c r="F32" s="50">
        <v>0</v>
      </c>
      <c r="G32" s="50">
        <v>0</v>
      </c>
      <c r="H32" s="50">
        <v>1933261</v>
      </c>
      <c r="I32" s="70" t="s">
        <v>75</v>
      </c>
      <c r="K32" s="52">
        <f t="shared" si="0"/>
        <v>0</v>
      </c>
    </row>
    <row r="33" spans="2:11" s="53" customFormat="1" ht="37.5" customHeight="1" x14ac:dyDescent="0.25">
      <c r="B33" s="36" t="s">
        <v>76</v>
      </c>
      <c r="C33" s="52">
        <v>19639243</v>
      </c>
      <c r="D33" s="52">
        <v>3484501</v>
      </c>
      <c r="E33" s="52">
        <v>2189614</v>
      </c>
      <c r="F33" s="52">
        <v>449245</v>
      </c>
      <c r="G33" s="52">
        <v>112464</v>
      </c>
      <c r="H33" s="52">
        <v>13403419</v>
      </c>
      <c r="I33" s="72" t="s">
        <v>76</v>
      </c>
      <c r="K33" s="52">
        <f t="shared" si="0"/>
        <v>0</v>
      </c>
    </row>
    <row r="34" spans="2:11" ht="15.75" x14ac:dyDescent="0.25">
      <c r="B34" s="46" t="s">
        <v>77</v>
      </c>
      <c r="C34" s="50">
        <v>175823</v>
      </c>
      <c r="D34" s="50">
        <v>38987</v>
      </c>
      <c r="E34" s="50">
        <v>34665</v>
      </c>
      <c r="F34" s="50">
        <v>0</v>
      </c>
      <c r="G34" s="50">
        <v>214</v>
      </c>
      <c r="H34" s="50">
        <v>101957</v>
      </c>
      <c r="I34" s="73" t="s">
        <v>77</v>
      </c>
      <c r="K34" s="52">
        <f t="shared" si="0"/>
        <v>0</v>
      </c>
    </row>
    <row r="35" spans="2:11" ht="15.75" x14ac:dyDescent="0.25">
      <c r="B35" s="14" t="s">
        <v>78</v>
      </c>
      <c r="C35" s="50">
        <v>33420</v>
      </c>
      <c r="D35" s="50">
        <v>19115</v>
      </c>
      <c r="E35" s="50">
        <v>10383</v>
      </c>
      <c r="F35" s="50">
        <v>0</v>
      </c>
      <c r="G35" s="50">
        <v>0</v>
      </c>
      <c r="H35" s="50">
        <v>3922</v>
      </c>
      <c r="I35" s="74" t="s">
        <v>78</v>
      </c>
      <c r="K35" s="52">
        <f t="shared" si="0"/>
        <v>0</v>
      </c>
    </row>
    <row r="36" spans="2:11" ht="15.75" x14ac:dyDescent="0.25">
      <c r="B36" s="14" t="s">
        <v>79</v>
      </c>
      <c r="C36" s="50">
        <v>63864</v>
      </c>
      <c r="D36" s="50">
        <v>11932</v>
      </c>
      <c r="E36" s="50">
        <v>48010</v>
      </c>
      <c r="F36" s="50">
        <v>0</v>
      </c>
      <c r="G36" s="50">
        <v>0</v>
      </c>
      <c r="H36" s="50">
        <v>3922</v>
      </c>
      <c r="I36" s="74" t="s">
        <v>79</v>
      </c>
      <c r="K36" s="52">
        <f>SUM(D36:H36)-C36</f>
        <v>0</v>
      </c>
    </row>
    <row r="37" spans="2:11" ht="15.75" x14ac:dyDescent="0.25">
      <c r="B37" s="14" t="s">
        <v>80</v>
      </c>
      <c r="C37" s="50">
        <v>319468</v>
      </c>
      <c r="D37" s="50">
        <v>24552</v>
      </c>
      <c r="E37" s="50">
        <v>47330</v>
      </c>
      <c r="F37" s="50">
        <v>0</v>
      </c>
      <c r="G37" s="50">
        <v>4458</v>
      </c>
      <c r="H37" s="50">
        <v>243128</v>
      </c>
      <c r="I37" s="74" t="s">
        <v>80</v>
      </c>
      <c r="K37" s="52">
        <f t="shared" si="0"/>
        <v>0</v>
      </c>
    </row>
    <row r="38" spans="2:11" ht="15.75" x14ac:dyDescent="0.25">
      <c r="B38" s="14" t="s">
        <v>81</v>
      </c>
      <c r="C38" s="50">
        <v>530861</v>
      </c>
      <c r="D38" s="50">
        <v>22332</v>
      </c>
      <c r="E38" s="50">
        <v>15209</v>
      </c>
      <c r="F38" s="50">
        <v>84988</v>
      </c>
      <c r="G38" s="50">
        <v>504</v>
      </c>
      <c r="H38" s="50">
        <v>407828</v>
      </c>
      <c r="I38" s="74" t="s">
        <v>81</v>
      </c>
      <c r="K38" s="52">
        <f t="shared" si="0"/>
        <v>0</v>
      </c>
    </row>
    <row r="39" spans="2:11" ht="15.75" x14ac:dyDescent="0.25">
      <c r="B39" s="14" t="s">
        <v>82</v>
      </c>
      <c r="C39" s="50">
        <v>124489</v>
      </c>
      <c r="D39" s="50">
        <v>88896</v>
      </c>
      <c r="E39" s="50">
        <v>31583</v>
      </c>
      <c r="F39" s="50">
        <v>0</v>
      </c>
      <c r="G39" s="50">
        <v>88</v>
      </c>
      <c r="H39" s="50">
        <v>3922</v>
      </c>
      <c r="I39" s="74" t="s">
        <v>82</v>
      </c>
      <c r="K39" s="52">
        <f t="shared" si="0"/>
        <v>0</v>
      </c>
    </row>
    <row r="40" spans="2:11" ht="15.75" x14ac:dyDescent="0.25">
      <c r="B40" s="14" t="s">
        <v>83</v>
      </c>
      <c r="C40" s="50">
        <v>219901</v>
      </c>
      <c r="D40" s="50">
        <v>47553</v>
      </c>
      <c r="E40" s="50">
        <v>7247</v>
      </c>
      <c r="F40" s="50">
        <v>23</v>
      </c>
      <c r="G40" s="50">
        <v>378</v>
      </c>
      <c r="H40" s="50">
        <v>164700</v>
      </c>
      <c r="I40" s="74" t="s">
        <v>83</v>
      </c>
      <c r="K40" s="52">
        <f t="shared" si="0"/>
        <v>0</v>
      </c>
    </row>
    <row r="41" spans="2:11" ht="15.75" x14ac:dyDescent="0.25">
      <c r="B41" s="14" t="s">
        <v>84</v>
      </c>
      <c r="C41" s="50">
        <v>163047</v>
      </c>
      <c r="D41" s="50">
        <v>55867</v>
      </c>
      <c r="E41" s="50">
        <v>9144</v>
      </c>
      <c r="F41" s="50">
        <v>0</v>
      </c>
      <c r="G41" s="50">
        <v>0</v>
      </c>
      <c r="H41" s="50">
        <v>98036</v>
      </c>
      <c r="I41" s="74" t="s">
        <v>84</v>
      </c>
      <c r="K41" s="52">
        <f t="shared" si="0"/>
        <v>0</v>
      </c>
    </row>
    <row r="42" spans="2:11" ht="15.75" x14ac:dyDescent="0.25">
      <c r="B42" s="14" t="s">
        <v>85</v>
      </c>
      <c r="C42" s="50">
        <v>162269</v>
      </c>
      <c r="D42" s="50">
        <v>4094</v>
      </c>
      <c r="E42" s="50">
        <v>1318</v>
      </c>
      <c r="F42" s="50">
        <v>0</v>
      </c>
      <c r="G42" s="50">
        <v>0</v>
      </c>
      <c r="H42" s="50">
        <v>156857</v>
      </c>
      <c r="I42" s="74" t="s">
        <v>85</v>
      </c>
      <c r="K42" s="52">
        <f t="shared" si="0"/>
        <v>0</v>
      </c>
    </row>
    <row r="43" spans="2:11" ht="15.75" x14ac:dyDescent="0.25">
      <c r="B43" s="14" t="s">
        <v>86</v>
      </c>
      <c r="C43" s="50">
        <v>80526</v>
      </c>
      <c r="D43" s="50">
        <v>32756</v>
      </c>
      <c r="E43" s="50">
        <v>43848</v>
      </c>
      <c r="F43" s="50">
        <v>0</v>
      </c>
      <c r="G43" s="50">
        <v>0</v>
      </c>
      <c r="H43" s="50">
        <v>3922</v>
      </c>
      <c r="I43" s="74" t="s">
        <v>86</v>
      </c>
      <c r="K43" s="52">
        <f t="shared" si="0"/>
        <v>0</v>
      </c>
    </row>
    <row r="44" spans="2:11" ht="15.75" x14ac:dyDescent="0.25">
      <c r="B44" s="14" t="s">
        <v>87</v>
      </c>
      <c r="C44" s="50">
        <v>94123</v>
      </c>
      <c r="D44" s="50">
        <v>34887</v>
      </c>
      <c r="E44" s="50">
        <v>23943</v>
      </c>
      <c r="F44" s="50">
        <v>0</v>
      </c>
      <c r="G44" s="50">
        <v>0</v>
      </c>
      <c r="H44" s="50">
        <v>35293</v>
      </c>
      <c r="I44" s="74" t="s">
        <v>87</v>
      </c>
      <c r="K44" s="52">
        <f t="shared" si="0"/>
        <v>0</v>
      </c>
    </row>
    <row r="45" spans="2:11" ht="15.75" x14ac:dyDescent="0.25">
      <c r="B45" s="14" t="s">
        <v>88</v>
      </c>
      <c r="C45" s="50">
        <v>77315</v>
      </c>
      <c r="D45" s="50">
        <v>671</v>
      </c>
      <c r="E45" s="50">
        <v>9980</v>
      </c>
      <c r="F45" s="50">
        <v>0</v>
      </c>
      <c r="G45" s="50">
        <v>0</v>
      </c>
      <c r="H45" s="50">
        <v>66664</v>
      </c>
      <c r="I45" s="74" t="s">
        <v>88</v>
      </c>
      <c r="K45" s="52">
        <f t="shared" si="0"/>
        <v>0</v>
      </c>
    </row>
    <row r="46" spans="2:11" ht="15.75" x14ac:dyDescent="0.25">
      <c r="B46" s="14" t="s">
        <v>89</v>
      </c>
      <c r="C46" s="50">
        <v>1894875</v>
      </c>
      <c r="D46" s="50">
        <v>6677</v>
      </c>
      <c r="E46" s="50">
        <v>3320</v>
      </c>
      <c r="F46" s="50">
        <v>1</v>
      </c>
      <c r="G46" s="50">
        <v>2594</v>
      </c>
      <c r="H46" s="50">
        <v>1882283</v>
      </c>
      <c r="I46" s="74" t="s">
        <v>89</v>
      </c>
      <c r="K46" s="52">
        <f t="shared" si="0"/>
        <v>0</v>
      </c>
    </row>
    <row r="47" spans="2:11" ht="15.75" x14ac:dyDescent="0.25">
      <c r="B47" s="14" t="s">
        <v>90</v>
      </c>
      <c r="C47" s="50">
        <v>121661</v>
      </c>
      <c r="D47" s="50">
        <v>3426</v>
      </c>
      <c r="E47" s="50">
        <v>20199</v>
      </c>
      <c r="F47" s="50">
        <v>0</v>
      </c>
      <c r="G47" s="50">
        <v>0</v>
      </c>
      <c r="H47" s="50">
        <v>98036</v>
      </c>
      <c r="I47" s="74" t="s">
        <v>90</v>
      </c>
      <c r="K47" s="52">
        <f t="shared" si="0"/>
        <v>0</v>
      </c>
    </row>
    <row r="48" spans="2:11" ht="15.75" x14ac:dyDescent="0.25">
      <c r="B48" s="14" t="s">
        <v>91</v>
      </c>
      <c r="C48" s="50">
        <v>37344</v>
      </c>
      <c r="D48" s="50">
        <v>26892</v>
      </c>
      <c r="E48" s="50">
        <v>6530</v>
      </c>
      <c r="F48" s="50">
        <v>0</v>
      </c>
      <c r="G48" s="50">
        <v>0</v>
      </c>
      <c r="H48" s="50">
        <v>3922</v>
      </c>
      <c r="I48" s="74" t="s">
        <v>91</v>
      </c>
      <c r="K48" s="52">
        <f t="shared" si="0"/>
        <v>0</v>
      </c>
    </row>
    <row r="49" spans="2:11" ht="15.75" x14ac:dyDescent="0.25">
      <c r="B49" s="14" t="s">
        <v>92</v>
      </c>
      <c r="C49" s="50">
        <v>85091</v>
      </c>
      <c r="D49" s="50">
        <v>44293</v>
      </c>
      <c r="E49" s="50">
        <v>25112</v>
      </c>
      <c r="F49" s="50">
        <v>0</v>
      </c>
      <c r="G49" s="50">
        <v>0</v>
      </c>
      <c r="H49" s="50">
        <v>15686</v>
      </c>
      <c r="I49" s="74" t="s">
        <v>92</v>
      </c>
      <c r="K49" s="52">
        <f t="shared" si="0"/>
        <v>0</v>
      </c>
    </row>
    <row r="50" spans="2:11" ht="15.75" x14ac:dyDescent="0.25">
      <c r="B50" s="14" t="s">
        <v>93</v>
      </c>
      <c r="C50" s="50">
        <v>61956</v>
      </c>
      <c r="D50" s="50">
        <v>31232</v>
      </c>
      <c r="E50" s="50">
        <v>26802</v>
      </c>
      <c r="F50" s="50">
        <v>0</v>
      </c>
      <c r="G50" s="50">
        <v>0</v>
      </c>
      <c r="H50" s="50">
        <v>3922</v>
      </c>
      <c r="I50" s="74" t="s">
        <v>93</v>
      </c>
      <c r="K50" s="52">
        <f t="shared" si="0"/>
        <v>0</v>
      </c>
    </row>
    <row r="51" spans="2:11" ht="15.75" x14ac:dyDescent="0.25">
      <c r="B51" s="14" t="s">
        <v>94</v>
      </c>
      <c r="C51" s="50">
        <v>38255</v>
      </c>
      <c r="D51" s="50">
        <v>20264</v>
      </c>
      <c r="E51" s="50">
        <v>14069</v>
      </c>
      <c r="F51" s="50">
        <v>0</v>
      </c>
      <c r="G51" s="50">
        <v>0</v>
      </c>
      <c r="H51" s="50">
        <v>3922</v>
      </c>
      <c r="I51" s="74" t="s">
        <v>94</v>
      </c>
      <c r="K51" s="52">
        <f t="shared" si="0"/>
        <v>0</v>
      </c>
    </row>
    <row r="52" spans="2:11" ht="15.75" x14ac:dyDescent="0.25">
      <c r="B52" s="14" t="s">
        <v>95</v>
      </c>
      <c r="C52" s="50">
        <v>21406</v>
      </c>
      <c r="D52" s="50">
        <v>4077</v>
      </c>
      <c r="E52" s="50">
        <v>13344</v>
      </c>
      <c r="F52" s="50">
        <v>0</v>
      </c>
      <c r="G52" s="50">
        <v>63</v>
      </c>
      <c r="H52" s="50">
        <v>3922</v>
      </c>
      <c r="I52" s="74" t="s">
        <v>95</v>
      </c>
      <c r="K52" s="52">
        <f t="shared" si="0"/>
        <v>0</v>
      </c>
    </row>
    <row r="53" spans="2:11" ht="15.75" x14ac:dyDescent="0.25">
      <c r="B53" s="14" t="s">
        <v>96</v>
      </c>
      <c r="C53" s="50">
        <v>67330</v>
      </c>
      <c r="D53" s="50">
        <v>33804</v>
      </c>
      <c r="E53" s="50">
        <v>13919</v>
      </c>
      <c r="F53" s="50">
        <v>0</v>
      </c>
      <c r="G53" s="50">
        <v>0</v>
      </c>
      <c r="H53" s="50">
        <v>19607</v>
      </c>
      <c r="I53" s="74" t="s">
        <v>96</v>
      </c>
      <c r="K53" s="52">
        <f t="shared" si="0"/>
        <v>0</v>
      </c>
    </row>
    <row r="54" spans="2:11" ht="15.75" x14ac:dyDescent="0.25">
      <c r="B54" s="14" t="s">
        <v>97</v>
      </c>
      <c r="C54" s="50">
        <v>89362</v>
      </c>
      <c r="D54" s="50">
        <v>56688</v>
      </c>
      <c r="E54" s="50">
        <v>28714</v>
      </c>
      <c r="F54" s="50">
        <v>0</v>
      </c>
      <c r="G54" s="50">
        <v>38</v>
      </c>
      <c r="H54" s="50">
        <v>3922</v>
      </c>
      <c r="I54" s="74" t="s">
        <v>97</v>
      </c>
      <c r="K54" s="52">
        <f t="shared" si="0"/>
        <v>0</v>
      </c>
    </row>
    <row r="55" spans="2:11" ht="15.75" x14ac:dyDescent="0.25">
      <c r="B55" s="14" t="s">
        <v>98</v>
      </c>
      <c r="C55" s="50">
        <v>86812</v>
      </c>
      <c r="D55" s="50">
        <v>45374</v>
      </c>
      <c r="E55" s="50">
        <v>36975</v>
      </c>
      <c r="F55" s="50">
        <v>0</v>
      </c>
      <c r="G55" s="50">
        <v>541</v>
      </c>
      <c r="H55" s="50">
        <v>3922</v>
      </c>
      <c r="I55" s="74" t="s">
        <v>98</v>
      </c>
      <c r="K55" s="52">
        <f t="shared" si="0"/>
        <v>0</v>
      </c>
    </row>
    <row r="56" spans="2:11" ht="15.75" x14ac:dyDescent="0.25">
      <c r="B56" s="14" t="s">
        <v>99</v>
      </c>
      <c r="C56" s="50">
        <v>26281</v>
      </c>
      <c r="D56" s="50">
        <v>16516</v>
      </c>
      <c r="E56" s="50">
        <v>5844</v>
      </c>
      <c r="F56" s="50">
        <v>0</v>
      </c>
      <c r="G56" s="50">
        <v>0</v>
      </c>
      <c r="H56" s="50">
        <v>3921</v>
      </c>
      <c r="I56" s="74" t="s">
        <v>99</v>
      </c>
      <c r="K56" s="52">
        <f t="shared" si="0"/>
        <v>0</v>
      </c>
    </row>
    <row r="57" spans="2:11" ht="15.75" x14ac:dyDescent="0.25">
      <c r="B57" s="14" t="s">
        <v>100</v>
      </c>
      <c r="C57" s="50">
        <v>116119</v>
      </c>
      <c r="D57" s="50">
        <v>47907</v>
      </c>
      <c r="E57" s="50">
        <v>40761</v>
      </c>
      <c r="F57" s="50">
        <v>1</v>
      </c>
      <c r="G57" s="50">
        <v>0</v>
      </c>
      <c r="H57" s="50">
        <v>27450</v>
      </c>
      <c r="I57" s="74" t="s">
        <v>100</v>
      </c>
      <c r="K57" s="52">
        <f t="shared" si="0"/>
        <v>0</v>
      </c>
    </row>
    <row r="58" spans="2:11" ht="15.75" x14ac:dyDescent="0.25">
      <c r="B58" s="46" t="s">
        <v>101</v>
      </c>
      <c r="C58" s="50">
        <v>218504</v>
      </c>
      <c r="D58" s="50">
        <v>60447</v>
      </c>
      <c r="E58" s="50">
        <v>32571</v>
      </c>
      <c r="F58" s="50">
        <v>0</v>
      </c>
      <c r="G58" s="50">
        <v>0</v>
      </c>
      <c r="H58" s="50">
        <v>125486</v>
      </c>
      <c r="I58" s="73" t="s">
        <v>101</v>
      </c>
      <c r="K58" s="52">
        <f t="shared" si="0"/>
        <v>0</v>
      </c>
    </row>
    <row r="59" spans="2:11" ht="15.75" x14ac:dyDescent="0.25">
      <c r="B59" s="14" t="s">
        <v>102</v>
      </c>
      <c r="C59" s="50">
        <v>124646</v>
      </c>
      <c r="D59" s="50">
        <v>7533</v>
      </c>
      <c r="E59" s="50">
        <v>31970</v>
      </c>
      <c r="F59" s="50">
        <v>10</v>
      </c>
      <c r="G59" s="50">
        <v>2783</v>
      </c>
      <c r="H59" s="50">
        <v>82350</v>
      </c>
      <c r="I59" s="74" t="s">
        <v>102</v>
      </c>
      <c r="K59" s="52">
        <f t="shared" si="0"/>
        <v>0</v>
      </c>
    </row>
    <row r="60" spans="2:11" ht="15.75" x14ac:dyDescent="0.25">
      <c r="B60" s="14" t="s">
        <v>103</v>
      </c>
      <c r="C60" s="50">
        <v>173051</v>
      </c>
      <c r="D60" s="50">
        <f>32562+5000</f>
        <v>37562</v>
      </c>
      <c r="E60" s="50">
        <v>21768</v>
      </c>
      <c r="F60" s="50">
        <v>0</v>
      </c>
      <c r="G60" s="50">
        <v>0</v>
      </c>
      <c r="H60" s="50">
        <v>113721</v>
      </c>
      <c r="I60" s="74" t="s">
        <v>103</v>
      </c>
      <c r="K60" s="52">
        <f t="shared" si="0"/>
        <v>0</v>
      </c>
    </row>
    <row r="61" spans="2:11" ht="15.75" x14ac:dyDescent="0.25">
      <c r="B61" s="14" t="s">
        <v>104</v>
      </c>
      <c r="C61" s="50">
        <f>59556-200</f>
        <v>59356</v>
      </c>
      <c r="D61" s="50">
        <v>30891</v>
      </c>
      <c r="E61" s="50">
        <v>24544</v>
      </c>
      <c r="F61" s="50">
        <v>0</v>
      </c>
      <c r="G61" s="50">
        <v>0</v>
      </c>
      <c r="H61" s="50">
        <v>3921</v>
      </c>
      <c r="I61" s="74" t="s">
        <v>104</v>
      </c>
      <c r="K61" s="52">
        <f t="shared" si="0"/>
        <v>0</v>
      </c>
    </row>
    <row r="62" spans="2:11" ht="15.75" x14ac:dyDescent="0.25">
      <c r="B62" s="14" t="s">
        <v>105</v>
      </c>
      <c r="C62" s="50">
        <v>32838</v>
      </c>
      <c r="D62" s="50">
        <v>4566</v>
      </c>
      <c r="E62" s="50">
        <v>12586</v>
      </c>
      <c r="F62" s="50">
        <v>0</v>
      </c>
      <c r="G62" s="50">
        <v>0</v>
      </c>
      <c r="H62" s="50">
        <v>15686</v>
      </c>
      <c r="I62" s="74" t="s">
        <v>105</v>
      </c>
      <c r="K62" s="52">
        <f t="shared" si="0"/>
        <v>0</v>
      </c>
    </row>
    <row r="63" spans="2:11" ht="15.75" x14ac:dyDescent="0.25">
      <c r="B63" s="14" t="s">
        <v>106</v>
      </c>
      <c r="C63" s="50">
        <v>3182490</v>
      </c>
      <c r="D63" s="50">
        <v>87</v>
      </c>
      <c r="E63" s="50">
        <v>380</v>
      </c>
      <c r="F63" s="50">
        <v>12</v>
      </c>
      <c r="G63" s="50">
        <v>1738</v>
      </c>
      <c r="H63" s="50">
        <v>3180273</v>
      </c>
      <c r="I63" s="74" t="s">
        <v>106</v>
      </c>
      <c r="K63" s="52">
        <f t="shared" si="0"/>
        <v>0</v>
      </c>
    </row>
    <row r="64" spans="2:11" ht="15.75" x14ac:dyDescent="0.25">
      <c r="B64" s="14" t="s">
        <v>107</v>
      </c>
      <c r="C64" s="50">
        <v>208774</v>
      </c>
      <c r="D64" s="50">
        <v>12298</v>
      </c>
      <c r="E64" s="50">
        <v>4326</v>
      </c>
      <c r="F64" s="50">
        <v>0</v>
      </c>
      <c r="G64" s="50">
        <v>0</v>
      </c>
      <c r="H64" s="50">
        <v>192150</v>
      </c>
      <c r="I64" s="74" t="s">
        <v>107</v>
      </c>
      <c r="K64" s="52">
        <f t="shared" si="0"/>
        <v>0</v>
      </c>
    </row>
    <row r="65" spans="2:11" ht="15.75" x14ac:dyDescent="0.25">
      <c r="B65" s="14" t="s">
        <v>108</v>
      </c>
      <c r="C65" s="50">
        <v>82754</v>
      </c>
      <c r="D65" s="50">
        <v>14639</v>
      </c>
      <c r="E65" s="50">
        <v>17136</v>
      </c>
      <c r="F65" s="50">
        <v>0</v>
      </c>
      <c r="G65" s="50">
        <v>0</v>
      </c>
      <c r="H65" s="50">
        <v>50979</v>
      </c>
      <c r="I65" s="74" t="s">
        <v>108</v>
      </c>
      <c r="K65" s="52">
        <f t="shared" si="0"/>
        <v>0</v>
      </c>
    </row>
    <row r="66" spans="2:11" ht="15.75" x14ac:dyDescent="0.25">
      <c r="B66" s="14" t="s">
        <v>109</v>
      </c>
      <c r="C66" s="50">
        <v>55390</v>
      </c>
      <c r="D66" s="50">
        <v>40277</v>
      </c>
      <c r="E66" s="50">
        <v>11192</v>
      </c>
      <c r="F66" s="50">
        <v>0</v>
      </c>
      <c r="G66" s="50">
        <v>0</v>
      </c>
      <c r="H66" s="50">
        <v>3921</v>
      </c>
      <c r="I66" s="74" t="s">
        <v>109</v>
      </c>
      <c r="K66" s="52">
        <f t="shared" si="0"/>
        <v>0</v>
      </c>
    </row>
    <row r="67" spans="2:11" ht="15.75" x14ac:dyDescent="0.25">
      <c r="B67" s="14" t="s">
        <v>110</v>
      </c>
      <c r="C67" s="50">
        <v>41660</v>
      </c>
      <c r="D67" s="50">
        <v>14493</v>
      </c>
      <c r="E67" s="50">
        <v>23246</v>
      </c>
      <c r="F67" s="50">
        <v>0</v>
      </c>
      <c r="G67" s="50">
        <v>0</v>
      </c>
      <c r="H67" s="50">
        <v>3921</v>
      </c>
      <c r="I67" s="74" t="s">
        <v>110</v>
      </c>
      <c r="K67" s="52">
        <f t="shared" si="0"/>
        <v>0</v>
      </c>
    </row>
    <row r="68" spans="2:11" ht="15.75" x14ac:dyDescent="0.25">
      <c r="B68" s="14" t="s">
        <v>111</v>
      </c>
      <c r="C68" s="50">
        <v>78806</v>
      </c>
      <c r="D68" s="50">
        <v>55846</v>
      </c>
      <c r="E68" s="50">
        <v>19039</v>
      </c>
      <c r="F68" s="50">
        <v>0</v>
      </c>
      <c r="G68" s="50">
        <v>0</v>
      </c>
      <c r="H68" s="50">
        <v>3921</v>
      </c>
      <c r="I68" s="74" t="s">
        <v>111</v>
      </c>
      <c r="K68" s="52">
        <f t="shared" si="0"/>
        <v>0</v>
      </c>
    </row>
    <row r="69" spans="2:11" ht="15.75" x14ac:dyDescent="0.25">
      <c r="B69" s="14" t="s">
        <v>112</v>
      </c>
      <c r="C69" s="50">
        <v>25772</v>
      </c>
      <c r="D69" s="50">
        <v>8933</v>
      </c>
      <c r="E69" s="50">
        <v>12918</v>
      </c>
      <c r="F69" s="50">
        <v>0</v>
      </c>
      <c r="G69" s="50">
        <v>0</v>
      </c>
      <c r="H69" s="50">
        <v>3921</v>
      </c>
      <c r="I69" s="74" t="s">
        <v>112</v>
      </c>
      <c r="K69" s="52">
        <f t="shared" si="0"/>
        <v>0</v>
      </c>
    </row>
    <row r="70" spans="2:11" ht="15.75" x14ac:dyDescent="0.25">
      <c r="B70" s="14" t="s">
        <v>113</v>
      </c>
      <c r="C70" s="50">
        <v>20966</v>
      </c>
      <c r="D70" s="50">
        <v>2039</v>
      </c>
      <c r="E70" s="50">
        <v>15006</v>
      </c>
      <c r="F70" s="50">
        <v>0</v>
      </c>
      <c r="G70" s="50">
        <v>0</v>
      </c>
      <c r="H70" s="50">
        <v>3921</v>
      </c>
      <c r="I70" s="74" t="s">
        <v>113</v>
      </c>
      <c r="K70" s="52">
        <f t="shared" si="0"/>
        <v>0</v>
      </c>
    </row>
    <row r="71" spans="2:11" ht="15.75" x14ac:dyDescent="0.25">
      <c r="B71" s="14" t="s">
        <v>114</v>
      </c>
      <c r="C71" s="50">
        <v>58623</v>
      </c>
      <c r="D71" s="50">
        <v>20749</v>
      </c>
      <c r="E71" s="50">
        <v>33953</v>
      </c>
      <c r="F71" s="50">
        <v>0</v>
      </c>
      <c r="G71" s="50">
        <v>0</v>
      </c>
      <c r="H71" s="50">
        <v>3921</v>
      </c>
      <c r="I71" s="74" t="s">
        <v>114</v>
      </c>
      <c r="K71" s="52">
        <f t="shared" si="0"/>
        <v>0</v>
      </c>
    </row>
    <row r="72" spans="2:11" ht="15.75" x14ac:dyDescent="0.25">
      <c r="B72" s="14" t="s">
        <v>115</v>
      </c>
      <c r="C72" s="50">
        <v>11974</v>
      </c>
      <c r="D72" s="50">
        <v>1632</v>
      </c>
      <c r="E72" s="50">
        <v>6421</v>
      </c>
      <c r="F72" s="50">
        <v>0</v>
      </c>
      <c r="G72" s="50">
        <v>0</v>
      </c>
      <c r="H72" s="50">
        <v>3921</v>
      </c>
      <c r="I72" s="74" t="s">
        <v>115</v>
      </c>
      <c r="K72" s="52">
        <f t="shared" si="0"/>
        <v>0</v>
      </c>
    </row>
    <row r="73" spans="2:11" ht="15.75" x14ac:dyDescent="0.25">
      <c r="B73" s="14" t="s">
        <v>116</v>
      </c>
      <c r="C73" s="50">
        <v>17814</v>
      </c>
      <c r="D73" s="50">
        <v>607</v>
      </c>
      <c r="E73" s="50">
        <v>13199</v>
      </c>
      <c r="F73" s="50">
        <v>87</v>
      </c>
      <c r="G73" s="50">
        <v>0</v>
      </c>
      <c r="H73" s="50">
        <v>3921</v>
      </c>
      <c r="I73" s="74" t="s">
        <v>116</v>
      </c>
      <c r="K73" s="52">
        <f t="shared" si="0"/>
        <v>0</v>
      </c>
    </row>
    <row r="74" spans="2:11" ht="15.75" x14ac:dyDescent="0.25">
      <c r="B74" s="14" t="s">
        <v>117</v>
      </c>
      <c r="C74" s="50">
        <v>28511</v>
      </c>
      <c r="D74" s="50">
        <v>4924</v>
      </c>
      <c r="E74" s="50">
        <v>19653</v>
      </c>
      <c r="F74" s="50">
        <v>0</v>
      </c>
      <c r="G74" s="50">
        <v>13</v>
      </c>
      <c r="H74" s="50">
        <v>3921</v>
      </c>
      <c r="I74" s="74" t="s">
        <v>117</v>
      </c>
      <c r="K74" s="52">
        <f t="shared" si="0"/>
        <v>0</v>
      </c>
    </row>
    <row r="75" spans="2:11" ht="15.75" x14ac:dyDescent="0.25">
      <c r="B75" s="14" t="s">
        <v>118</v>
      </c>
      <c r="C75" s="50">
        <v>15652</v>
      </c>
      <c r="D75" s="50">
        <v>2442</v>
      </c>
      <c r="E75" s="50">
        <v>9289</v>
      </c>
      <c r="F75" s="50">
        <v>0</v>
      </c>
      <c r="G75" s="50">
        <v>0</v>
      </c>
      <c r="H75" s="50">
        <v>3921</v>
      </c>
      <c r="I75" s="74" t="s">
        <v>118</v>
      </c>
      <c r="K75" s="52">
        <f t="shared" si="0"/>
        <v>0</v>
      </c>
    </row>
    <row r="76" spans="2:11" ht="15.75" x14ac:dyDescent="0.25">
      <c r="B76" s="14" t="s">
        <v>119</v>
      </c>
      <c r="C76" s="50">
        <v>98541</v>
      </c>
      <c r="D76" s="50">
        <v>29997</v>
      </c>
      <c r="E76" s="50">
        <f>53251-20000</f>
        <v>33251</v>
      </c>
      <c r="F76" s="50">
        <v>0</v>
      </c>
      <c r="G76" s="50">
        <v>0</v>
      </c>
      <c r="H76" s="50">
        <v>35293</v>
      </c>
      <c r="I76" s="74" t="s">
        <v>119</v>
      </c>
      <c r="K76" s="52">
        <f t="shared" si="0"/>
        <v>0</v>
      </c>
    </row>
    <row r="77" spans="2:11" ht="15.75" x14ac:dyDescent="0.25">
      <c r="B77" s="14" t="s">
        <v>120</v>
      </c>
      <c r="C77" s="50">
        <v>933574</v>
      </c>
      <c r="D77" s="50">
        <v>48986</v>
      </c>
      <c r="E77" s="50">
        <v>15602</v>
      </c>
      <c r="F77" s="50">
        <v>303543</v>
      </c>
      <c r="G77" s="50">
        <v>8601</v>
      </c>
      <c r="H77" s="50">
        <v>556842</v>
      </c>
      <c r="I77" s="74" t="s">
        <v>120</v>
      </c>
      <c r="K77" s="52">
        <f t="shared" ref="K77:K135" si="1">SUM(D77:H77)-C77</f>
        <v>0</v>
      </c>
    </row>
    <row r="78" spans="2:11" ht="15.75" x14ac:dyDescent="0.25">
      <c r="B78" s="14" t="s">
        <v>121</v>
      </c>
      <c r="C78" s="50">
        <v>399204</v>
      </c>
      <c r="D78" s="50">
        <v>1632</v>
      </c>
      <c r="E78" s="50">
        <v>5430</v>
      </c>
      <c r="F78" s="50">
        <v>0</v>
      </c>
      <c r="G78" s="50">
        <v>0</v>
      </c>
      <c r="H78" s="50">
        <v>392142</v>
      </c>
      <c r="I78" s="74" t="s">
        <v>121</v>
      </c>
      <c r="K78" s="52">
        <f t="shared" si="1"/>
        <v>0</v>
      </c>
    </row>
    <row r="79" spans="2:11" ht="15.75" x14ac:dyDescent="0.25">
      <c r="B79" s="14" t="s">
        <v>122</v>
      </c>
      <c r="C79" s="50">
        <v>57286</v>
      </c>
      <c r="D79" s="50">
        <v>31202</v>
      </c>
      <c r="E79" s="50">
        <v>22163</v>
      </c>
      <c r="F79" s="50">
        <v>0</v>
      </c>
      <c r="G79" s="50">
        <v>0</v>
      </c>
      <c r="H79" s="50">
        <v>3921</v>
      </c>
      <c r="I79" s="74" t="s">
        <v>122</v>
      </c>
      <c r="K79" s="52">
        <f t="shared" si="1"/>
        <v>0</v>
      </c>
    </row>
    <row r="80" spans="2:11" ht="15.75" x14ac:dyDescent="0.25">
      <c r="B80" s="14" t="s">
        <v>123</v>
      </c>
      <c r="C80" s="50">
        <v>152178</v>
      </c>
      <c r="D80" s="50">
        <v>78304</v>
      </c>
      <c r="E80" s="50">
        <v>50345</v>
      </c>
      <c r="F80" s="50">
        <v>0</v>
      </c>
      <c r="G80" s="50">
        <v>0</v>
      </c>
      <c r="H80" s="50">
        <v>23529</v>
      </c>
      <c r="I80" s="74" t="s">
        <v>123</v>
      </c>
      <c r="K80" s="52">
        <f t="shared" si="1"/>
        <v>0</v>
      </c>
    </row>
    <row r="81" spans="2:11" ht="15.75" x14ac:dyDescent="0.25">
      <c r="B81" s="14" t="s">
        <v>124</v>
      </c>
      <c r="C81" s="50">
        <v>57617</v>
      </c>
      <c r="D81" s="50">
        <v>31404</v>
      </c>
      <c r="E81" s="50">
        <v>22292</v>
      </c>
      <c r="F81" s="50">
        <v>0</v>
      </c>
      <c r="G81" s="50">
        <v>0</v>
      </c>
      <c r="H81" s="50">
        <v>3921</v>
      </c>
      <c r="I81" s="74" t="s">
        <v>124</v>
      </c>
      <c r="K81" s="52">
        <f t="shared" si="1"/>
        <v>0</v>
      </c>
    </row>
    <row r="82" spans="2:11" ht="15.75" x14ac:dyDescent="0.25">
      <c r="B82" s="14" t="s">
        <v>125</v>
      </c>
      <c r="C82" s="50">
        <v>62254</v>
      </c>
      <c r="D82" s="50">
        <v>27205</v>
      </c>
      <c r="E82" s="50">
        <v>31128</v>
      </c>
      <c r="F82" s="50">
        <v>0</v>
      </c>
      <c r="G82" s="50">
        <v>0</v>
      </c>
      <c r="H82" s="50">
        <v>3921</v>
      </c>
      <c r="I82" s="74" t="s">
        <v>125</v>
      </c>
      <c r="K82" s="52">
        <f t="shared" si="1"/>
        <v>0</v>
      </c>
    </row>
    <row r="83" spans="2:11" ht="15.75" x14ac:dyDescent="0.25">
      <c r="B83" s="14" t="s">
        <v>126</v>
      </c>
      <c r="C83" s="50">
        <v>43481</v>
      </c>
      <c r="D83" s="50">
        <v>25432</v>
      </c>
      <c r="E83" s="50">
        <v>14128</v>
      </c>
      <c r="F83" s="50">
        <v>0</v>
      </c>
      <c r="G83" s="50">
        <v>0</v>
      </c>
      <c r="H83" s="50">
        <v>3921</v>
      </c>
      <c r="I83" s="74" t="s">
        <v>126</v>
      </c>
      <c r="K83" s="52">
        <f t="shared" si="1"/>
        <v>0</v>
      </c>
    </row>
    <row r="84" spans="2:11" ht="15.75" x14ac:dyDescent="0.25">
      <c r="B84" s="14" t="s">
        <v>127</v>
      </c>
      <c r="C84" s="50">
        <v>249392</v>
      </c>
      <c r="D84" s="50">
        <v>25277</v>
      </c>
      <c r="E84" s="50">
        <v>36123</v>
      </c>
      <c r="F84" s="50">
        <v>0</v>
      </c>
      <c r="G84" s="50">
        <v>7606</v>
      </c>
      <c r="H84" s="50">
        <v>180386</v>
      </c>
      <c r="I84" s="74" t="s">
        <v>127</v>
      </c>
      <c r="K84" s="52">
        <f t="shared" si="1"/>
        <v>0</v>
      </c>
    </row>
    <row r="85" spans="2:11" ht="15.75" x14ac:dyDescent="0.25">
      <c r="B85" s="14" t="s">
        <v>128</v>
      </c>
      <c r="C85" s="50">
        <v>174157</v>
      </c>
      <c r="D85" s="50">
        <v>68532</v>
      </c>
      <c r="E85" s="50">
        <v>23275</v>
      </c>
      <c r="F85" s="50">
        <v>0</v>
      </c>
      <c r="G85" s="50">
        <v>0</v>
      </c>
      <c r="H85" s="50">
        <v>82350</v>
      </c>
      <c r="I85" s="74" t="s">
        <v>128</v>
      </c>
      <c r="K85" s="52">
        <f t="shared" si="1"/>
        <v>0</v>
      </c>
    </row>
    <row r="86" spans="2:11" ht="15.75" x14ac:dyDescent="0.25">
      <c r="B86" s="14" t="s">
        <v>129</v>
      </c>
      <c r="C86" s="50">
        <v>913581</v>
      </c>
      <c r="D86" s="50">
        <v>115824</v>
      </c>
      <c r="E86" s="50">
        <v>9186</v>
      </c>
      <c r="F86" s="50">
        <v>0</v>
      </c>
      <c r="G86" s="50">
        <v>365</v>
      </c>
      <c r="H86" s="50">
        <v>788206</v>
      </c>
      <c r="I86" s="74" t="s">
        <v>129</v>
      </c>
      <c r="K86" s="52">
        <f t="shared" si="1"/>
        <v>0</v>
      </c>
    </row>
    <row r="87" spans="2:11" ht="15.75" x14ac:dyDescent="0.25">
      <c r="B87" s="14" t="s">
        <v>130</v>
      </c>
      <c r="C87" s="50">
        <v>45893</v>
      </c>
      <c r="D87" s="50">
        <v>15841</v>
      </c>
      <c r="E87" s="50">
        <v>26131</v>
      </c>
      <c r="F87" s="50">
        <v>0</v>
      </c>
      <c r="G87" s="50">
        <v>0</v>
      </c>
      <c r="H87" s="50">
        <v>3921</v>
      </c>
      <c r="I87" s="74" t="s">
        <v>130</v>
      </c>
      <c r="K87" s="52">
        <f t="shared" si="1"/>
        <v>0</v>
      </c>
    </row>
    <row r="88" spans="2:11" ht="15.75" x14ac:dyDescent="0.25">
      <c r="B88" s="14" t="s">
        <v>131</v>
      </c>
      <c r="C88" s="50">
        <v>48271</v>
      </c>
      <c r="D88" s="50">
        <v>8319</v>
      </c>
      <c r="E88" s="50">
        <v>24266</v>
      </c>
      <c r="F88" s="50">
        <v>0</v>
      </c>
      <c r="G88" s="50">
        <v>0</v>
      </c>
      <c r="H88" s="50">
        <v>15686</v>
      </c>
      <c r="I88" s="74" t="s">
        <v>131</v>
      </c>
      <c r="K88" s="52">
        <f t="shared" si="1"/>
        <v>0</v>
      </c>
    </row>
    <row r="89" spans="2:11" ht="15.75" x14ac:dyDescent="0.25">
      <c r="B89" s="14" t="s">
        <v>132</v>
      </c>
      <c r="C89" s="50">
        <v>40844</v>
      </c>
      <c r="D89" s="50">
        <v>20071</v>
      </c>
      <c r="E89" s="50">
        <v>16852</v>
      </c>
      <c r="F89" s="50">
        <v>0</v>
      </c>
      <c r="G89" s="50">
        <v>0</v>
      </c>
      <c r="H89" s="50">
        <v>3921</v>
      </c>
      <c r="I89" s="74" t="s">
        <v>132</v>
      </c>
      <c r="K89" s="52">
        <f t="shared" si="1"/>
        <v>0</v>
      </c>
    </row>
    <row r="90" spans="2:11" ht="15.75" x14ac:dyDescent="0.25">
      <c r="B90" s="14" t="s">
        <v>133</v>
      </c>
      <c r="C90" s="50">
        <v>130949</v>
      </c>
      <c r="D90" s="50">
        <v>39437</v>
      </c>
      <c r="E90" s="50">
        <v>48376</v>
      </c>
      <c r="F90" s="50">
        <v>0</v>
      </c>
      <c r="G90" s="50">
        <v>0</v>
      </c>
      <c r="H90" s="50">
        <v>43136</v>
      </c>
      <c r="I90" s="74" t="s">
        <v>133</v>
      </c>
      <c r="K90" s="52">
        <f t="shared" si="1"/>
        <v>0</v>
      </c>
    </row>
    <row r="91" spans="2:11" ht="15.75" x14ac:dyDescent="0.25">
      <c r="B91" s="47" t="s">
        <v>134</v>
      </c>
      <c r="C91" s="50">
        <v>206955</v>
      </c>
      <c r="D91" s="50">
        <v>78722</v>
      </c>
      <c r="E91" s="50">
        <v>28265</v>
      </c>
      <c r="F91" s="50">
        <f>60377-1</f>
        <v>60376</v>
      </c>
      <c r="G91" s="50">
        <v>378</v>
      </c>
      <c r="H91" s="50">
        <v>39214</v>
      </c>
      <c r="I91" s="75" t="s">
        <v>134</v>
      </c>
      <c r="K91" s="52">
        <f t="shared" si="1"/>
        <v>0</v>
      </c>
    </row>
    <row r="92" spans="2:11" ht="15.75" x14ac:dyDescent="0.25">
      <c r="B92" s="47" t="s">
        <v>135</v>
      </c>
      <c r="C92" s="50">
        <v>47759</v>
      </c>
      <c r="D92" s="50">
        <v>5361</v>
      </c>
      <c r="E92" s="50">
        <v>18869</v>
      </c>
      <c r="F92" s="50">
        <v>0</v>
      </c>
      <c r="G92" s="50">
        <v>0</v>
      </c>
      <c r="H92" s="50">
        <v>23529</v>
      </c>
      <c r="I92" s="75" t="s">
        <v>135</v>
      </c>
      <c r="K92" s="52">
        <f t="shared" si="1"/>
        <v>0</v>
      </c>
    </row>
    <row r="93" spans="2:11" ht="15.75" x14ac:dyDescent="0.25">
      <c r="B93" s="47" t="s">
        <v>136</v>
      </c>
      <c r="C93" s="50">
        <v>221593</v>
      </c>
      <c r="D93" s="50">
        <v>10272</v>
      </c>
      <c r="E93" s="50">
        <v>11215</v>
      </c>
      <c r="F93" s="50">
        <v>0</v>
      </c>
      <c r="G93" s="50">
        <v>113</v>
      </c>
      <c r="H93" s="50">
        <v>199993</v>
      </c>
      <c r="I93" s="75" t="s">
        <v>136</v>
      </c>
      <c r="K93" s="52">
        <f t="shared" si="1"/>
        <v>0</v>
      </c>
    </row>
    <row r="94" spans="2:11" ht="15.75" x14ac:dyDescent="0.25">
      <c r="B94" s="47" t="s">
        <v>137</v>
      </c>
      <c r="C94" s="50">
        <v>191864</v>
      </c>
      <c r="D94" s="50">
        <v>6003</v>
      </c>
      <c r="E94" s="50">
        <v>24542</v>
      </c>
      <c r="F94" s="50">
        <v>0</v>
      </c>
      <c r="G94" s="50">
        <v>541</v>
      </c>
      <c r="H94" s="50">
        <v>160778</v>
      </c>
      <c r="I94" s="75" t="s">
        <v>137</v>
      </c>
      <c r="K94" s="52">
        <f t="shared" si="1"/>
        <v>0</v>
      </c>
    </row>
    <row r="95" spans="2:11" ht="15.75" x14ac:dyDescent="0.25">
      <c r="B95" s="47" t="s">
        <v>138</v>
      </c>
      <c r="C95" s="50">
        <v>25679</v>
      </c>
      <c r="D95" s="50">
        <v>5265</v>
      </c>
      <c r="E95" s="50">
        <v>16493</v>
      </c>
      <c r="F95" s="50">
        <v>0</v>
      </c>
      <c r="G95" s="50">
        <v>0</v>
      </c>
      <c r="H95" s="50">
        <v>3921</v>
      </c>
      <c r="I95" s="75" t="s">
        <v>138</v>
      </c>
      <c r="K95" s="52">
        <f t="shared" si="1"/>
        <v>0</v>
      </c>
    </row>
    <row r="96" spans="2:11" ht="15.75" x14ac:dyDescent="0.25">
      <c r="B96" s="14" t="s">
        <v>139</v>
      </c>
      <c r="C96" s="50">
        <v>23610</v>
      </c>
      <c r="D96" s="50">
        <v>1698</v>
      </c>
      <c r="E96" s="50">
        <v>17991</v>
      </c>
      <c r="F96" s="50">
        <v>0</v>
      </c>
      <c r="G96" s="50">
        <v>0</v>
      </c>
      <c r="H96" s="50">
        <v>3921</v>
      </c>
      <c r="I96" s="74" t="s">
        <v>139</v>
      </c>
      <c r="K96" s="52">
        <f t="shared" si="1"/>
        <v>0</v>
      </c>
    </row>
    <row r="97" spans="2:11" ht="15.75" x14ac:dyDescent="0.25">
      <c r="B97" s="14" t="s">
        <v>140</v>
      </c>
      <c r="C97" s="50">
        <v>62068</v>
      </c>
      <c r="D97" s="50">
        <v>5839</v>
      </c>
      <c r="E97" s="50">
        <v>20936</v>
      </c>
      <c r="F97" s="50">
        <v>0</v>
      </c>
      <c r="G97" s="50">
        <v>0</v>
      </c>
      <c r="H97" s="50">
        <v>35293</v>
      </c>
      <c r="I97" s="74" t="s">
        <v>140</v>
      </c>
      <c r="K97" s="52">
        <f t="shared" si="1"/>
        <v>0</v>
      </c>
    </row>
    <row r="98" spans="2:11" ht="15.75" x14ac:dyDescent="0.25">
      <c r="B98" s="14" t="s">
        <v>141</v>
      </c>
      <c r="C98" s="50">
        <v>201488</v>
      </c>
      <c r="D98" s="50">
        <v>24996</v>
      </c>
      <c r="E98" s="50">
        <v>15714</v>
      </c>
      <c r="F98" s="50">
        <v>0</v>
      </c>
      <c r="G98" s="50">
        <v>0</v>
      </c>
      <c r="H98" s="50">
        <v>160778</v>
      </c>
      <c r="I98" s="74" t="s">
        <v>141</v>
      </c>
      <c r="K98" s="52">
        <f t="shared" si="1"/>
        <v>0</v>
      </c>
    </row>
    <row r="99" spans="2:11" ht="15.75" x14ac:dyDescent="0.25">
      <c r="B99" s="14" t="s">
        <v>142</v>
      </c>
      <c r="C99" s="50">
        <v>31477</v>
      </c>
      <c r="D99" s="50">
        <v>5849</v>
      </c>
      <c r="E99" s="50">
        <v>17785</v>
      </c>
      <c r="F99" s="50">
        <v>0</v>
      </c>
      <c r="G99" s="50">
        <v>0</v>
      </c>
      <c r="H99" s="50">
        <v>7843</v>
      </c>
      <c r="I99" s="74" t="s">
        <v>142</v>
      </c>
      <c r="K99" s="52">
        <f t="shared" si="1"/>
        <v>0</v>
      </c>
    </row>
    <row r="100" spans="2:11" ht="15.75" x14ac:dyDescent="0.25">
      <c r="B100" s="14" t="s">
        <v>143</v>
      </c>
      <c r="C100" s="50">
        <v>32674</v>
      </c>
      <c r="D100" s="50">
        <v>7528</v>
      </c>
      <c r="E100" s="50">
        <v>13382</v>
      </c>
      <c r="F100" s="50">
        <v>0</v>
      </c>
      <c r="G100" s="50">
        <v>0</v>
      </c>
      <c r="H100" s="50">
        <v>11764</v>
      </c>
      <c r="I100" s="74" t="s">
        <v>143</v>
      </c>
      <c r="K100" s="52">
        <f t="shared" si="1"/>
        <v>0</v>
      </c>
    </row>
    <row r="101" spans="2:11" ht="15.75" x14ac:dyDescent="0.25">
      <c r="B101" s="14" t="s">
        <v>144</v>
      </c>
      <c r="C101" s="50">
        <v>92693</v>
      </c>
      <c r="D101" s="50">
        <v>65866</v>
      </c>
      <c r="E101" s="50">
        <v>22289</v>
      </c>
      <c r="F101" s="50">
        <v>0</v>
      </c>
      <c r="G101" s="50">
        <v>617</v>
      </c>
      <c r="H101" s="50">
        <v>3921</v>
      </c>
      <c r="I101" s="74" t="s">
        <v>144</v>
      </c>
      <c r="K101" s="52">
        <f t="shared" si="1"/>
        <v>0</v>
      </c>
    </row>
    <row r="102" spans="2:11" ht="15.75" x14ac:dyDescent="0.25">
      <c r="B102" s="14" t="s">
        <v>145</v>
      </c>
      <c r="C102" s="50">
        <v>129768</v>
      </c>
      <c r="D102" s="50">
        <v>46495</v>
      </c>
      <c r="E102" s="50">
        <v>40137</v>
      </c>
      <c r="F102" s="50">
        <v>0</v>
      </c>
      <c r="G102" s="50">
        <v>0</v>
      </c>
      <c r="H102" s="50">
        <v>43136</v>
      </c>
      <c r="I102" s="74" t="s">
        <v>145</v>
      </c>
      <c r="K102" s="52">
        <f t="shared" si="1"/>
        <v>0</v>
      </c>
    </row>
    <row r="103" spans="2:11" ht="15.75" x14ac:dyDescent="0.25">
      <c r="B103" s="14" t="s">
        <v>146</v>
      </c>
      <c r="C103" s="50">
        <v>728795</v>
      </c>
      <c r="D103" s="50">
        <v>23991</v>
      </c>
      <c r="E103" s="50">
        <v>52641</v>
      </c>
      <c r="F103" s="50">
        <v>0</v>
      </c>
      <c r="G103" s="50">
        <v>60028</v>
      </c>
      <c r="H103" s="50">
        <v>592135</v>
      </c>
      <c r="I103" s="74" t="s">
        <v>146</v>
      </c>
      <c r="K103" s="52">
        <f t="shared" si="1"/>
        <v>0</v>
      </c>
    </row>
    <row r="104" spans="2:11" ht="15.75" x14ac:dyDescent="0.25">
      <c r="B104" s="14" t="s">
        <v>147</v>
      </c>
      <c r="C104" s="50">
        <v>92806</v>
      </c>
      <c r="D104" s="50">
        <v>65045</v>
      </c>
      <c r="E104" s="50">
        <v>23664</v>
      </c>
      <c r="F104" s="50">
        <v>0</v>
      </c>
      <c r="G104" s="50">
        <v>176</v>
      </c>
      <c r="H104" s="50">
        <v>3921</v>
      </c>
      <c r="I104" s="74" t="s">
        <v>147</v>
      </c>
      <c r="K104" s="52">
        <f t="shared" si="1"/>
        <v>0</v>
      </c>
    </row>
    <row r="105" spans="2:11" ht="15.75" x14ac:dyDescent="0.25">
      <c r="B105" s="14" t="s">
        <v>148</v>
      </c>
      <c r="C105" s="50">
        <v>112520</v>
      </c>
      <c r="D105" s="50">
        <v>70089</v>
      </c>
      <c r="E105" s="50">
        <v>38510</v>
      </c>
      <c r="F105" s="50">
        <v>0</v>
      </c>
      <c r="G105" s="50">
        <v>0</v>
      </c>
      <c r="H105" s="50">
        <v>3921</v>
      </c>
      <c r="I105" s="74" t="s">
        <v>148</v>
      </c>
      <c r="K105" s="52">
        <f t="shared" si="1"/>
        <v>0</v>
      </c>
    </row>
    <row r="106" spans="2:11" ht="15.75" x14ac:dyDescent="0.25">
      <c r="B106" s="14" t="s">
        <v>149</v>
      </c>
      <c r="C106" s="50">
        <v>105865</v>
      </c>
      <c r="D106" s="50">
        <v>25349</v>
      </c>
      <c r="E106" s="50">
        <v>25616</v>
      </c>
      <c r="F106" s="50">
        <v>0</v>
      </c>
      <c r="G106" s="50">
        <v>0</v>
      </c>
      <c r="H106" s="50">
        <v>54900</v>
      </c>
      <c r="I106" s="74" t="s">
        <v>149</v>
      </c>
      <c r="K106" s="52">
        <f t="shared" si="1"/>
        <v>0</v>
      </c>
    </row>
    <row r="107" spans="2:11" ht="15.75" x14ac:dyDescent="0.25">
      <c r="B107" s="14" t="s">
        <v>150</v>
      </c>
      <c r="C107" s="50">
        <v>290111</v>
      </c>
      <c r="D107" s="50">
        <v>134477</v>
      </c>
      <c r="E107" s="50">
        <v>26227</v>
      </c>
      <c r="F107" s="50">
        <v>0</v>
      </c>
      <c r="G107" s="50">
        <v>0</v>
      </c>
      <c r="H107" s="50">
        <v>129407</v>
      </c>
      <c r="I107" s="74" t="s">
        <v>150</v>
      </c>
      <c r="K107" s="52">
        <f t="shared" si="1"/>
        <v>0</v>
      </c>
    </row>
    <row r="108" spans="2:11" ht="15.75" x14ac:dyDescent="0.25">
      <c r="B108" s="14" t="s">
        <v>151</v>
      </c>
      <c r="C108" s="50">
        <v>25313</v>
      </c>
      <c r="D108" s="50">
        <v>4606</v>
      </c>
      <c r="E108" s="50">
        <v>16786</v>
      </c>
      <c r="F108" s="50">
        <v>0</v>
      </c>
      <c r="G108" s="50">
        <v>0</v>
      </c>
      <c r="H108" s="50">
        <v>3921</v>
      </c>
      <c r="I108" s="74" t="s">
        <v>151</v>
      </c>
      <c r="K108" s="52">
        <f t="shared" si="1"/>
        <v>0</v>
      </c>
    </row>
    <row r="109" spans="2:11" ht="15.75" x14ac:dyDescent="0.25">
      <c r="B109" s="14" t="s">
        <v>152</v>
      </c>
      <c r="C109" s="50">
        <v>261411</v>
      </c>
      <c r="D109" s="50">
        <v>7476</v>
      </c>
      <c r="E109" s="50">
        <v>22558</v>
      </c>
      <c r="F109" s="50">
        <v>0</v>
      </c>
      <c r="G109" s="50">
        <v>13</v>
      </c>
      <c r="H109" s="50">
        <v>231364</v>
      </c>
      <c r="I109" s="74" t="s">
        <v>152</v>
      </c>
      <c r="K109" s="52">
        <f t="shared" si="1"/>
        <v>0</v>
      </c>
    </row>
    <row r="110" spans="2:11" ht="15.75" x14ac:dyDescent="0.25">
      <c r="B110" s="14" t="s">
        <v>153</v>
      </c>
      <c r="C110" s="50">
        <v>102793</v>
      </c>
      <c r="D110" s="50">
        <v>68954</v>
      </c>
      <c r="E110" s="50">
        <v>29918</v>
      </c>
      <c r="F110" s="50">
        <v>0</v>
      </c>
      <c r="G110" s="50">
        <v>0</v>
      </c>
      <c r="H110" s="50">
        <v>3921</v>
      </c>
      <c r="I110" s="74" t="s">
        <v>153</v>
      </c>
      <c r="K110" s="52">
        <f t="shared" si="1"/>
        <v>0</v>
      </c>
    </row>
    <row r="111" spans="2:11" x14ac:dyDescent="0.25">
      <c r="B111" s="48" t="s">
        <v>154</v>
      </c>
      <c r="C111" s="50">
        <v>1445688</v>
      </c>
      <c r="D111" s="50">
        <v>91349</v>
      </c>
      <c r="E111" s="50">
        <v>5301</v>
      </c>
      <c r="F111" s="50">
        <v>69</v>
      </c>
      <c r="G111" s="50">
        <v>0</v>
      </c>
      <c r="H111" s="50">
        <v>1348969</v>
      </c>
      <c r="I111" s="76" t="s">
        <v>154</v>
      </c>
      <c r="K111" s="52">
        <f t="shared" si="1"/>
        <v>0</v>
      </c>
    </row>
    <row r="112" spans="2:11" ht="15.75" x14ac:dyDescent="0.25">
      <c r="B112" s="14" t="s">
        <v>155</v>
      </c>
      <c r="C112" s="50">
        <v>41916</v>
      </c>
      <c r="D112" s="50">
        <v>8082</v>
      </c>
      <c r="E112" s="50">
        <v>29913</v>
      </c>
      <c r="F112" s="50">
        <v>0</v>
      </c>
      <c r="G112" s="50">
        <v>0</v>
      </c>
      <c r="H112" s="50">
        <v>3921</v>
      </c>
      <c r="I112" s="74" t="s">
        <v>155</v>
      </c>
      <c r="K112" s="52">
        <f t="shared" si="1"/>
        <v>0</v>
      </c>
    </row>
    <row r="113" spans="2:11" ht="15.75" x14ac:dyDescent="0.25">
      <c r="B113" s="14" t="s">
        <v>156</v>
      </c>
      <c r="C113" s="50">
        <v>76375</v>
      </c>
      <c r="D113" s="50">
        <v>44524</v>
      </c>
      <c r="E113" s="50">
        <v>27930</v>
      </c>
      <c r="F113" s="50">
        <v>0</v>
      </c>
      <c r="G113" s="50">
        <v>0</v>
      </c>
      <c r="H113" s="50">
        <v>3921</v>
      </c>
      <c r="I113" s="74" t="s">
        <v>156</v>
      </c>
      <c r="K113" s="52">
        <f t="shared" si="1"/>
        <v>0</v>
      </c>
    </row>
    <row r="114" spans="2:11" ht="15.75" x14ac:dyDescent="0.25">
      <c r="B114" s="14" t="s">
        <v>157</v>
      </c>
      <c r="C114" s="50">
        <v>115920</v>
      </c>
      <c r="D114" s="50">
        <v>72218</v>
      </c>
      <c r="E114" s="50">
        <v>28016</v>
      </c>
      <c r="F114" s="50">
        <v>0</v>
      </c>
      <c r="G114" s="50">
        <v>0</v>
      </c>
      <c r="H114" s="50">
        <f>1586+14100</f>
        <v>15686</v>
      </c>
      <c r="I114" s="74" t="s">
        <v>157</v>
      </c>
      <c r="K114" s="52">
        <f t="shared" si="1"/>
        <v>0</v>
      </c>
    </row>
    <row r="115" spans="2:11" ht="15.75" x14ac:dyDescent="0.25">
      <c r="B115" s="14" t="s">
        <v>158</v>
      </c>
      <c r="C115" s="50">
        <v>30335</v>
      </c>
      <c r="D115" s="50">
        <v>10581</v>
      </c>
      <c r="E115" s="50">
        <v>15833</v>
      </c>
      <c r="F115" s="50">
        <v>0</v>
      </c>
      <c r="G115" s="50">
        <v>0</v>
      </c>
      <c r="H115" s="50">
        <v>3921</v>
      </c>
      <c r="I115" s="74" t="s">
        <v>158</v>
      </c>
      <c r="K115" s="52">
        <f t="shared" si="1"/>
        <v>0</v>
      </c>
    </row>
    <row r="116" spans="2:11" ht="15.75" x14ac:dyDescent="0.25">
      <c r="B116" s="14" t="s">
        <v>159</v>
      </c>
      <c r="C116" s="50">
        <v>61055</v>
      </c>
      <c r="D116" s="50">
        <v>31544</v>
      </c>
      <c r="E116" s="50">
        <v>20166</v>
      </c>
      <c r="F116" s="50">
        <v>3</v>
      </c>
      <c r="G116" s="50">
        <v>1499</v>
      </c>
      <c r="H116" s="50">
        <v>7843</v>
      </c>
      <c r="I116" s="74" t="s">
        <v>159</v>
      </c>
      <c r="K116" s="52">
        <f t="shared" si="1"/>
        <v>0</v>
      </c>
    </row>
    <row r="117" spans="2:11" ht="15.75" x14ac:dyDescent="0.25">
      <c r="B117" s="14" t="s">
        <v>160</v>
      </c>
      <c r="C117" s="50">
        <v>90544</v>
      </c>
      <c r="D117" s="50">
        <v>16534</v>
      </c>
      <c r="E117" s="50">
        <v>30874</v>
      </c>
      <c r="F117" s="50">
        <v>0</v>
      </c>
      <c r="G117" s="50">
        <v>0</v>
      </c>
      <c r="H117" s="50">
        <v>43136</v>
      </c>
      <c r="I117" s="74" t="s">
        <v>160</v>
      </c>
      <c r="K117" s="52">
        <f t="shared" si="1"/>
        <v>0</v>
      </c>
    </row>
    <row r="118" spans="2:11" ht="15.75" x14ac:dyDescent="0.25">
      <c r="B118" s="14" t="s">
        <v>161</v>
      </c>
      <c r="C118" s="50">
        <v>157255</v>
      </c>
      <c r="D118" s="50">
        <v>91578</v>
      </c>
      <c r="E118" s="50">
        <v>18620</v>
      </c>
      <c r="F118" s="50">
        <v>0</v>
      </c>
      <c r="G118" s="50">
        <v>0</v>
      </c>
      <c r="H118" s="50">
        <v>47057</v>
      </c>
      <c r="I118" s="74" t="s">
        <v>161</v>
      </c>
      <c r="K118" s="52">
        <f t="shared" si="1"/>
        <v>0</v>
      </c>
    </row>
    <row r="119" spans="2:11" ht="15.75" x14ac:dyDescent="0.25">
      <c r="B119" s="14" t="s">
        <v>162</v>
      </c>
      <c r="C119" s="50">
        <v>23845</v>
      </c>
      <c r="D119" s="50">
        <v>13973</v>
      </c>
      <c r="E119" s="50">
        <v>5951</v>
      </c>
      <c r="F119" s="50">
        <v>0</v>
      </c>
      <c r="G119" s="50">
        <v>0</v>
      </c>
      <c r="H119" s="50">
        <v>3921</v>
      </c>
      <c r="I119" s="74" t="s">
        <v>162</v>
      </c>
      <c r="K119" s="52">
        <f t="shared" si="1"/>
        <v>0</v>
      </c>
    </row>
    <row r="120" spans="2:11" ht="15.75" x14ac:dyDescent="0.25">
      <c r="B120" s="14" t="s">
        <v>163</v>
      </c>
      <c r="C120" s="50">
        <v>33026</v>
      </c>
      <c r="D120" s="50">
        <v>18554</v>
      </c>
      <c r="E120" s="50">
        <v>10551</v>
      </c>
      <c r="F120" s="50">
        <v>0</v>
      </c>
      <c r="G120" s="50">
        <v>0</v>
      </c>
      <c r="H120" s="50">
        <v>3921</v>
      </c>
      <c r="I120" s="74" t="s">
        <v>163</v>
      </c>
      <c r="K120" s="52">
        <f t="shared" si="1"/>
        <v>0</v>
      </c>
    </row>
    <row r="121" spans="2:11" ht="15.75" x14ac:dyDescent="0.25">
      <c r="B121" s="14" t="s">
        <v>164</v>
      </c>
      <c r="C121" s="50">
        <v>66120</v>
      </c>
      <c r="D121" s="50">
        <v>22772</v>
      </c>
      <c r="E121" s="50">
        <v>11977</v>
      </c>
      <c r="F121" s="50">
        <v>0</v>
      </c>
      <c r="G121" s="50">
        <v>0</v>
      </c>
      <c r="H121" s="50">
        <v>31371</v>
      </c>
      <c r="I121" s="74" t="s">
        <v>164</v>
      </c>
      <c r="K121" s="52">
        <f t="shared" si="1"/>
        <v>0</v>
      </c>
    </row>
    <row r="122" spans="2:11" ht="15.75" x14ac:dyDescent="0.25">
      <c r="B122" s="15" t="s">
        <v>165</v>
      </c>
      <c r="C122" s="50">
        <v>54004</v>
      </c>
      <c r="D122" s="50">
        <v>36125</v>
      </c>
      <c r="E122" s="50">
        <v>13958</v>
      </c>
      <c r="F122" s="50">
        <v>0</v>
      </c>
      <c r="G122" s="50">
        <v>0</v>
      </c>
      <c r="H122" s="50">
        <v>3921</v>
      </c>
      <c r="I122" s="77" t="s">
        <v>165</v>
      </c>
      <c r="K122" s="52">
        <f t="shared" si="1"/>
        <v>0</v>
      </c>
    </row>
    <row r="123" spans="2:11" ht="15.75" x14ac:dyDescent="0.25">
      <c r="B123" s="14" t="s">
        <v>166</v>
      </c>
      <c r="C123" s="50">
        <v>154671</v>
      </c>
      <c r="D123" s="50">
        <v>63655</v>
      </c>
      <c r="E123" s="50">
        <v>4605</v>
      </c>
      <c r="F123" s="50">
        <v>52</v>
      </c>
      <c r="G123" s="50">
        <v>88</v>
      </c>
      <c r="H123" s="50">
        <v>86271</v>
      </c>
      <c r="I123" s="74" t="s">
        <v>166</v>
      </c>
      <c r="K123" s="52">
        <f t="shared" si="1"/>
        <v>0</v>
      </c>
    </row>
    <row r="124" spans="2:11" ht="15.75" x14ac:dyDescent="0.25">
      <c r="B124" s="14" t="s">
        <v>167</v>
      </c>
      <c r="C124" s="50">
        <v>248037</v>
      </c>
      <c r="D124" s="50">
        <v>150937</v>
      </c>
      <c r="E124" s="50">
        <v>5905</v>
      </c>
      <c r="F124" s="50">
        <v>70</v>
      </c>
      <c r="G124" s="50">
        <v>932</v>
      </c>
      <c r="H124" s="50">
        <v>90193</v>
      </c>
      <c r="I124" s="74" t="s">
        <v>167</v>
      </c>
      <c r="K124" s="52">
        <f t="shared" si="1"/>
        <v>0</v>
      </c>
    </row>
    <row r="125" spans="2:11" ht="15.75" x14ac:dyDescent="0.25">
      <c r="B125" s="14" t="s">
        <v>168</v>
      </c>
      <c r="C125" s="50">
        <v>12118</v>
      </c>
      <c r="D125" s="50">
        <v>392</v>
      </c>
      <c r="E125" s="50">
        <v>7805</v>
      </c>
      <c r="F125" s="50">
        <v>0</v>
      </c>
      <c r="G125" s="50">
        <v>0</v>
      </c>
      <c r="H125" s="50">
        <v>3921</v>
      </c>
      <c r="I125" s="74" t="s">
        <v>168</v>
      </c>
      <c r="K125" s="52">
        <f t="shared" si="1"/>
        <v>0</v>
      </c>
    </row>
    <row r="126" spans="2:11" ht="15.75" x14ac:dyDescent="0.25">
      <c r="B126" s="14" t="s">
        <v>169</v>
      </c>
      <c r="C126" s="50">
        <v>28188</v>
      </c>
      <c r="D126" s="50">
        <v>3230</v>
      </c>
      <c r="E126" s="50">
        <v>9272</v>
      </c>
      <c r="F126" s="50">
        <v>0</v>
      </c>
      <c r="G126" s="50">
        <v>0</v>
      </c>
      <c r="H126" s="50">
        <v>15686</v>
      </c>
      <c r="I126" s="74" t="s">
        <v>169</v>
      </c>
      <c r="K126" s="52">
        <f t="shared" si="1"/>
        <v>0</v>
      </c>
    </row>
    <row r="127" spans="2:11" ht="15.75" x14ac:dyDescent="0.25">
      <c r="B127" s="46" t="s">
        <v>170</v>
      </c>
      <c r="C127" s="50">
        <v>225882</v>
      </c>
      <c r="D127" s="50">
        <v>45614</v>
      </c>
      <c r="E127" s="50">
        <v>41379</v>
      </c>
      <c r="F127" s="50">
        <v>0</v>
      </c>
      <c r="G127" s="50">
        <v>9482</v>
      </c>
      <c r="H127" s="50">
        <v>129407</v>
      </c>
      <c r="I127" s="73" t="s">
        <v>170</v>
      </c>
      <c r="K127" s="52">
        <f t="shared" si="1"/>
        <v>0</v>
      </c>
    </row>
    <row r="128" spans="2:11" ht="15.75" x14ac:dyDescent="0.25">
      <c r="B128" s="14" t="s">
        <v>171</v>
      </c>
      <c r="C128" s="50">
        <v>33663</v>
      </c>
      <c r="D128" s="50">
        <v>5942</v>
      </c>
      <c r="E128" s="50">
        <v>23800</v>
      </c>
      <c r="F128" s="50">
        <v>0</v>
      </c>
      <c r="G128" s="50">
        <v>0</v>
      </c>
      <c r="H128" s="50">
        <v>3921</v>
      </c>
      <c r="I128" s="74" t="s">
        <v>171</v>
      </c>
      <c r="K128" s="52">
        <f t="shared" si="1"/>
        <v>0</v>
      </c>
    </row>
    <row r="129" spans="2:11" ht="15.75" x14ac:dyDescent="0.25">
      <c r="B129" s="15" t="s">
        <v>172</v>
      </c>
      <c r="C129" s="50">
        <v>12337</v>
      </c>
      <c r="D129" s="50">
        <v>145</v>
      </c>
      <c r="E129" s="50">
        <v>8271</v>
      </c>
      <c r="F129" s="50">
        <v>0</v>
      </c>
      <c r="G129" s="50">
        <v>0</v>
      </c>
      <c r="H129" s="50">
        <v>3921</v>
      </c>
      <c r="I129" s="77" t="s">
        <v>172</v>
      </c>
      <c r="K129" s="52">
        <f t="shared" si="1"/>
        <v>0</v>
      </c>
    </row>
    <row r="130" spans="2:11" ht="15.75" x14ac:dyDescent="0.25">
      <c r="B130" s="15" t="s">
        <v>173</v>
      </c>
      <c r="C130" s="50">
        <v>99767</v>
      </c>
      <c r="D130" s="50">
        <v>49801</v>
      </c>
      <c r="E130" s="50">
        <v>24750</v>
      </c>
      <c r="F130" s="50">
        <v>0</v>
      </c>
      <c r="G130" s="50">
        <v>1687</v>
      </c>
      <c r="H130" s="50">
        <v>23529</v>
      </c>
      <c r="I130" s="77" t="s">
        <v>173</v>
      </c>
      <c r="K130" s="52">
        <f t="shared" si="1"/>
        <v>0</v>
      </c>
    </row>
    <row r="131" spans="2:11" ht="15.75" x14ac:dyDescent="0.25">
      <c r="B131" s="15" t="s">
        <v>174</v>
      </c>
      <c r="C131" s="50">
        <v>105745</v>
      </c>
      <c r="D131" s="50">
        <v>52453</v>
      </c>
      <c r="E131" s="50">
        <v>41528</v>
      </c>
      <c r="F131" s="50">
        <v>0</v>
      </c>
      <c r="G131" s="50">
        <v>0</v>
      </c>
      <c r="H131" s="50">
        <v>11764</v>
      </c>
      <c r="I131" s="77" t="s">
        <v>174</v>
      </c>
      <c r="K131" s="52">
        <f t="shared" si="1"/>
        <v>0</v>
      </c>
    </row>
    <row r="132" spans="2:11" ht="15.75" x14ac:dyDescent="0.25">
      <c r="B132" s="15" t="s">
        <v>175</v>
      </c>
      <c r="C132" s="50">
        <v>198258</v>
      </c>
      <c r="D132" s="50">
        <v>92471</v>
      </c>
      <c r="E132" s="50">
        <v>30965</v>
      </c>
      <c r="F132" s="50">
        <v>0</v>
      </c>
      <c r="G132" s="50">
        <v>315</v>
      </c>
      <c r="H132" s="50">
        <v>74507</v>
      </c>
      <c r="I132" s="77" t="s">
        <v>175</v>
      </c>
      <c r="K132" s="52">
        <f t="shared" si="1"/>
        <v>0</v>
      </c>
    </row>
    <row r="133" spans="2:11" ht="15.75" x14ac:dyDescent="0.25">
      <c r="B133" s="15" t="s">
        <v>176</v>
      </c>
      <c r="C133" s="50">
        <v>117257</v>
      </c>
      <c r="D133" s="50">
        <v>39495</v>
      </c>
      <c r="E133" s="50">
        <v>42469</v>
      </c>
      <c r="F133" s="50">
        <v>0</v>
      </c>
      <c r="G133" s="50">
        <v>0</v>
      </c>
      <c r="H133" s="50">
        <v>35293</v>
      </c>
      <c r="I133" s="77" t="s">
        <v>176</v>
      </c>
      <c r="K133" s="52">
        <f t="shared" si="1"/>
        <v>0</v>
      </c>
    </row>
    <row r="134" spans="2:11" ht="15.75" x14ac:dyDescent="0.25">
      <c r="B134" s="15" t="s">
        <v>177</v>
      </c>
      <c r="C134" s="50">
        <v>266579</v>
      </c>
      <c r="D134" s="50">
        <v>228505</v>
      </c>
      <c r="E134" s="50">
        <v>33612</v>
      </c>
      <c r="F134" s="50">
        <v>0</v>
      </c>
      <c r="G134" s="50">
        <v>541</v>
      </c>
      <c r="H134" s="50">
        <v>3921</v>
      </c>
      <c r="I134" s="77" t="s">
        <v>177</v>
      </c>
      <c r="K134" s="52">
        <f t="shared" si="1"/>
        <v>0</v>
      </c>
    </row>
    <row r="135" spans="2:11" ht="15.75" x14ac:dyDescent="0.25">
      <c r="B135" s="80" t="s">
        <v>178</v>
      </c>
      <c r="C135" s="81">
        <v>417015</v>
      </c>
      <c r="D135" s="81">
        <v>23926</v>
      </c>
      <c r="E135" s="81">
        <v>6631</v>
      </c>
      <c r="F135" s="81">
        <v>10</v>
      </c>
      <c r="G135" s="81">
        <v>6070</v>
      </c>
      <c r="H135" s="81">
        <v>380378</v>
      </c>
      <c r="I135" s="82" t="s">
        <v>178</v>
      </c>
      <c r="K135" s="52">
        <f t="shared" si="1"/>
        <v>0</v>
      </c>
    </row>
    <row r="136" spans="2:11" ht="15.75" x14ac:dyDescent="0.25">
      <c r="B136" s="62"/>
    </row>
    <row r="137" spans="2:11" ht="15.75" x14ac:dyDescent="0.25">
      <c r="B137" s="62"/>
    </row>
    <row r="138" spans="2:11" ht="15.75" x14ac:dyDescent="0.25">
      <c r="B138" s="62"/>
      <c r="C138" s="50">
        <f>SUM(C34:C135)-C33</f>
        <v>0</v>
      </c>
      <c r="D138" s="50">
        <f t="shared" ref="D138:H138" si="2">SUM(D34:D135)-D33</f>
        <v>0</v>
      </c>
      <c r="E138" s="50">
        <f t="shared" si="2"/>
        <v>0</v>
      </c>
      <c r="F138" s="50">
        <f t="shared" si="2"/>
        <v>0</v>
      </c>
      <c r="G138" s="50">
        <f t="shared" si="2"/>
        <v>0</v>
      </c>
      <c r="H138" s="50">
        <f t="shared" si="2"/>
        <v>0</v>
      </c>
    </row>
    <row r="139" spans="2:11" ht="15.75" x14ac:dyDescent="0.25">
      <c r="B139" s="62"/>
    </row>
  </sheetData>
  <pageMargins left="0.7" right="0.7" top="0.75" bottom="0.75" header="0.3" footer="0.3"/>
  <pageSetup paperSize="9"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K141"/>
  <sheetViews>
    <sheetView showGridLines="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C4" sqref="C4"/>
    </sheetView>
  </sheetViews>
  <sheetFormatPr baseColWidth="10" defaultRowHeight="15" x14ac:dyDescent="0.25"/>
  <cols>
    <col min="2" max="2" width="28.5703125" style="20" customWidth="1"/>
    <col min="3" max="8" width="21.42578125" customWidth="1"/>
    <col min="9" max="9" width="28.5703125" customWidth="1"/>
  </cols>
  <sheetData>
    <row r="2" spans="2:11" x14ac:dyDescent="0.25">
      <c r="B2" s="37" t="s">
        <v>206</v>
      </c>
    </row>
    <row r="3" spans="2:11" x14ac:dyDescent="0.25">
      <c r="B3" s="37" t="s">
        <v>207</v>
      </c>
    </row>
    <row r="4" spans="2:11" x14ac:dyDescent="0.25">
      <c r="B4" s="37" t="s">
        <v>208</v>
      </c>
    </row>
    <row r="5" spans="2:11" x14ac:dyDescent="0.25">
      <c r="B5" s="37" t="s">
        <v>23</v>
      </c>
      <c r="D5" s="37"/>
    </row>
    <row r="6" spans="2:11" x14ac:dyDescent="0.25">
      <c r="B6" s="37" t="s">
        <v>46</v>
      </c>
    </row>
    <row r="11" spans="2:11" ht="45.75" customHeight="1" x14ac:dyDescent="0.25">
      <c r="B11" s="60" t="s">
        <v>180</v>
      </c>
      <c r="C11" s="67" t="s">
        <v>36</v>
      </c>
      <c r="D11" s="67" t="s">
        <v>48</v>
      </c>
      <c r="E11" s="67" t="s">
        <v>49</v>
      </c>
      <c r="F11" s="67" t="s">
        <v>50</v>
      </c>
      <c r="G11" s="67" t="s">
        <v>51</v>
      </c>
      <c r="H11" s="67" t="s">
        <v>52</v>
      </c>
      <c r="I11" s="60" t="s">
        <v>180</v>
      </c>
    </row>
    <row r="12" spans="2:11" s="53" customFormat="1" ht="37.5" customHeight="1" x14ac:dyDescent="0.25">
      <c r="B12" s="21" t="s">
        <v>56</v>
      </c>
      <c r="C12" s="83">
        <v>8421843</v>
      </c>
      <c r="D12" s="83">
        <v>545753</v>
      </c>
      <c r="E12" s="83">
        <v>438760</v>
      </c>
      <c r="F12" s="83">
        <f>57322+200</f>
        <v>57522</v>
      </c>
      <c r="G12" s="52">
        <v>31372</v>
      </c>
      <c r="H12" s="52">
        <v>7348436</v>
      </c>
      <c r="I12" s="70" t="s">
        <v>56</v>
      </c>
      <c r="K12" s="52">
        <f>SUM(D12:H12)-C12</f>
        <v>0</v>
      </c>
    </row>
    <row r="13" spans="2:11" s="53" customFormat="1" ht="37.5" customHeight="1" x14ac:dyDescent="0.25">
      <c r="B13" s="58" t="s">
        <v>57</v>
      </c>
      <c r="C13" s="84">
        <v>4859954</v>
      </c>
      <c r="D13" s="84">
        <v>12419</v>
      </c>
      <c r="E13" s="84">
        <v>6524</v>
      </c>
      <c r="F13" s="84">
        <v>916</v>
      </c>
      <c r="G13" s="84">
        <v>3354</v>
      </c>
      <c r="H13" s="84">
        <v>4836741</v>
      </c>
      <c r="I13" s="71" t="s">
        <v>57</v>
      </c>
      <c r="K13" s="52">
        <f t="shared" ref="K13:K76" si="0">SUM(D13:H13)-C13</f>
        <v>0</v>
      </c>
    </row>
    <row r="14" spans="2:11" ht="15.75" x14ac:dyDescent="0.25">
      <c r="B14" s="21" t="s">
        <v>58</v>
      </c>
      <c r="C14" s="63">
        <v>49110</v>
      </c>
      <c r="D14" s="63">
        <v>980</v>
      </c>
      <c r="E14" s="63">
        <v>365</v>
      </c>
      <c r="F14" s="63">
        <v>0</v>
      </c>
      <c r="G14" s="63">
        <v>0</v>
      </c>
      <c r="H14" s="63">
        <v>47765</v>
      </c>
      <c r="I14" s="70" t="s">
        <v>58</v>
      </c>
      <c r="K14" s="52">
        <f t="shared" si="0"/>
        <v>0</v>
      </c>
    </row>
    <row r="15" spans="2:11" ht="15.75" x14ac:dyDescent="0.25">
      <c r="B15" s="21" t="s">
        <v>59</v>
      </c>
      <c r="C15" s="63">
        <v>688755</v>
      </c>
      <c r="D15" s="63">
        <v>192</v>
      </c>
      <c r="E15" s="63">
        <v>13</v>
      </c>
      <c r="F15" s="63">
        <v>0</v>
      </c>
      <c r="G15" s="63">
        <v>0</v>
      </c>
      <c r="H15" s="63">
        <v>688550</v>
      </c>
      <c r="I15" s="70" t="s">
        <v>59</v>
      </c>
      <c r="K15" s="52">
        <f t="shared" si="0"/>
        <v>0</v>
      </c>
    </row>
    <row r="16" spans="2:11" ht="15.75" x14ac:dyDescent="0.25">
      <c r="B16" s="21" t="s">
        <v>60</v>
      </c>
      <c r="C16" s="63">
        <v>272776</v>
      </c>
      <c r="D16" s="63">
        <v>1015</v>
      </c>
      <c r="E16" s="63">
        <v>522</v>
      </c>
      <c r="F16" s="63">
        <v>0</v>
      </c>
      <c r="G16" s="63">
        <v>82</v>
      </c>
      <c r="H16" s="63">
        <v>271157</v>
      </c>
      <c r="I16" s="70" t="s">
        <v>60</v>
      </c>
      <c r="K16" s="52">
        <f t="shared" si="0"/>
        <v>0</v>
      </c>
    </row>
    <row r="17" spans="2:11" ht="15.75" x14ac:dyDescent="0.25">
      <c r="B17" s="21" t="s">
        <v>181</v>
      </c>
      <c r="C17" s="63">
        <v>61373</v>
      </c>
      <c r="D17" s="63">
        <v>146</v>
      </c>
      <c r="E17" s="63">
        <v>1705</v>
      </c>
      <c r="F17" s="63">
        <v>0</v>
      </c>
      <c r="G17" s="63">
        <v>0</v>
      </c>
      <c r="H17" s="63">
        <v>59522</v>
      </c>
      <c r="I17" s="70" t="s">
        <v>181</v>
      </c>
      <c r="K17" s="52">
        <f t="shared" si="0"/>
        <v>0</v>
      </c>
    </row>
    <row r="18" spans="2:11" ht="15.75" x14ac:dyDescent="0.25">
      <c r="B18" s="21" t="s">
        <v>61</v>
      </c>
      <c r="C18" s="63">
        <v>113686</v>
      </c>
      <c r="D18" s="63">
        <v>4302</v>
      </c>
      <c r="E18" s="63">
        <v>627</v>
      </c>
      <c r="F18" s="63">
        <v>0</v>
      </c>
      <c r="G18" s="63">
        <v>0</v>
      </c>
      <c r="H18" s="63">
        <v>108757</v>
      </c>
      <c r="I18" s="70" t="s">
        <v>61</v>
      </c>
      <c r="K18" s="52">
        <f t="shared" si="0"/>
        <v>0</v>
      </c>
    </row>
    <row r="19" spans="2:11" ht="15.75" x14ac:dyDescent="0.25">
      <c r="B19" s="21" t="s">
        <v>62</v>
      </c>
      <c r="C19" s="63">
        <v>384665</v>
      </c>
      <c r="D19" s="63">
        <v>10</v>
      </c>
      <c r="E19" s="63">
        <v>9</v>
      </c>
      <c r="F19" s="63">
        <v>0</v>
      </c>
      <c r="G19" s="63">
        <v>323</v>
      </c>
      <c r="H19" s="63">
        <v>384323</v>
      </c>
      <c r="I19" s="70" t="s">
        <v>62</v>
      </c>
      <c r="K19" s="52">
        <f t="shared" si="0"/>
        <v>0</v>
      </c>
    </row>
    <row r="20" spans="2:11" ht="15.75" x14ac:dyDescent="0.25">
      <c r="B20" s="21" t="s">
        <v>63</v>
      </c>
      <c r="C20" s="63">
        <v>110131</v>
      </c>
      <c r="D20" s="63">
        <v>865</v>
      </c>
      <c r="E20" s="63">
        <v>509</v>
      </c>
      <c r="F20" s="63">
        <v>0</v>
      </c>
      <c r="G20" s="63">
        <v>0</v>
      </c>
      <c r="H20" s="63">
        <v>108757</v>
      </c>
      <c r="I20" s="70" t="s">
        <v>63</v>
      </c>
      <c r="K20" s="52">
        <f t="shared" si="0"/>
        <v>0</v>
      </c>
    </row>
    <row r="21" spans="2:11" ht="15.75" x14ac:dyDescent="0.25">
      <c r="B21" s="21" t="s">
        <v>64</v>
      </c>
      <c r="C21" s="63">
        <v>145499</v>
      </c>
      <c r="D21" s="63">
        <v>0</v>
      </c>
      <c r="E21" s="63">
        <v>0</v>
      </c>
      <c r="F21" s="63">
        <v>0</v>
      </c>
      <c r="G21" s="63">
        <v>0</v>
      </c>
      <c r="H21" s="63">
        <v>145499</v>
      </c>
      <c r="I21" s="70" t="s">
        <v>64</v>
      </c>
      <c r="K21" s="52">
        <f t="shared" si="0"/>
        <v>0</v>
      </c>
    </row>
    <row r="22" spans="2:11" ht="15.75" x14ac:dyDescent="0.25">
      <c r="B22" s="21" t="s">
        <v>65</v>
      </c>
      <c r="C22" s="63">
        <v>172079</v>
      </c>
      <c r="D22" s="63">
        <v>0</v>
      </c>
      <c r="E22" s="63">
        <v>126</v>
      </c>
      <c r="F22" s="63">
        <v>0</v>
      </c>
      <c r="G22" s="63">
        <v>0</v>
      </c>
      <c r="H22" s="63">
        <v>171953</v>
      </c>
      <c r="I22" s="70" t="s">
        <v>65</v>
      </c>
      <c r="K22" s="52">
        <f t="shared" si="0"/>
        <v>0</v>
      </c>
    </row>
    <row r="23" spans="2:11" ht="15.75" x14ac:dyDescent="0.25">
      <c r="B23" s="21" t="s">
        <v>66</v>
      </c>
      <c r="C23" s="63">
        <v>559753</v>
      </c>
      <c r="D23" s="63">
        <v>285</v>
      </c>
      <c r="E23" s="63">
        <v>639</v>
      </c>
      <c r="F23" s="63">
        <v>0</v>
      </c>
      <c r="G23" s="63">
        <v>348</v>
      </c>
      <c r="H23" s="63">
        <v>558481</v>
      </c>
      <c r="I23" s="70" t="s">
        <v>66</v>
      </c>
      <c r="K23" s="52">
        <f t="shared" si="0"/>
        <v>0</v>
      </c>
    </row>
    <row r="24" spans="2:11" ht="15.75" x14ac:dyDescent="0.25">
      <c r="B24" s="21" t="s">
        <v>67</v>
      </c>
      <c r="C24" s="63">
        <v>96248</v>
      </c>
      <c r="D24" s="63">
        <v>77</v>
      </c>
      <c r="E24" s="63">
        <v>641</v>
      </c>
      <c r="F24" s="63">
        <v>0</v>
      </c>
      <c r="G24" s="63">
        <v>0</v>
      </c>
      <c r="H24" s="63">
        <v>95530</v>
      </c>
      <c r="I24" s="70" t="s">
        <v>67</v>
      </c>
      <c r="K24" s="52">
        <f t="shared" si="0"/>
        <v>0</v>
      </c>
    </row>
    <row r="25" spans="2:11" ht="15.75" x14ac:dyDescent="0.25">
      <c r="B25" s="21" t="s">
        <v>68</v>
      </c>
      <c r="C25" s="63">
        <v>33440</v>
      </c>
      <c r="D25" s="63">
        <v>518</v>
      </c>
      <c r="E25" s="63">
        <v>1208</v>
      </c>
      <c r="F25" s="63">
        <v>0</v>
      </c>
      <c r="G25" s="63">
        <v>116</v>
      </c>
      <c r="H25" s="63">
        <v>31598</v>
      </c>
      <c r="I25" s="70" t="s">
        <v>68</v>
      </c>
      <c r="K25" s="52">
        <f t="shared" si="0"/>
        <v>0</v>
      </c>
    </row>
    <row r="26" spans="2:11" ht="15.75" x14ac:dyDescent="0.25">
      <c r="B26" s="21" t="s">
        <v>69</v>
      </c>
      <c r="C26" s="63">
        <v>250633</v>
      </c>
      <c r="D26" s="63">
        <v>36</v>
      </c>
      <c r="E26" s="63">
        <v>15</v>
      </c>
      <c r="F26" s="63">
        <v>0</v>
      </c>
      <c r="G26" s="63">
        <v>0</v>
      </c>
      <c r="H26" s="63">
        <v>250582</v>
      </c>
      <c r="I26" s="70" t="s">
        <v>69</v>
      </c>
      <c r="K26" s="52">
        <f t="shared" si="0"/>
        <v>0</v>
      </c>
    </row>
    <row r="27" spans="2:11" ht="15.75" x14ac:dyDescent="0.25">
      <c r="B27" s="21" t="s">
        <v>70</v>
      </c>
      <c r="C27" s="63">
        <v>220113</v>
      </c>
      <c r="D27" s="63">
        <v>437</v>
      </c>
      <c r="E27" s="63">
        <v>16</v>
      </c>
      <c r="F27" s="63">
        <v>674</v>
      </c>
      <c r="G27" s="63">
        <v>3</v>
      </c>
      <c r="H27" s="63">
        <v>218983</v>
      </c>
      <c r="I27" s="70" t="s">
        <v>70</v>
      </c>
      <c r="K27" s="52">
        <f t="shared" si="0"/>
        <v>0</v>
      </c>
    </row>
    <row r="28" spans="2:11" ht="15.75" x14ac:dyDescent="0.25">
      <c r="B28" s="21" t="s">
        <v>71</v>
      </c>
      <c r="C28" s="63">
        <v>126207</v>
      </c>
      <c r="D28" s="63">
        <v>33</v>
      </c>
      <c r="E28" s="63">
        <v>22</v>
      </c>
      <c r="F28" s="63">
        <v>127</v>
      </c>
      <c r="G28" s="63">
        <v>367</v>
      </c>
      <c r="H28" s="63">
        <v>125658</v>
      </c>
      <c r="I28" s="70" t="s">
        <v>71</v>
      </c>
      <c r="K28" s="52">
        <f t="shared" si="0"/>
        <v>0</v>
      </c>
    </row>
    <row r="29" spans="2:11" ht="15.75" x14ac:dyDescent="0.25">
      <c r="B29" s="21" t="s">
        <v>72</v>
      </c>
      <c r="C29" s="63">
        <v>236966</v>
      </c>
      <c r="D29" s="63">
        <v>121</v>
      </c>
      <c r="E29" s="63">
        <v>22</v>
      </c>
      <c r="F29" s="63">
        <v>0</v>
      </c>
      <c r="G29" s="63">
        <v>1673</v>
      </c>
      <c r="H29" s="63">
        <v>235150</v>
      </c>
      <c r="I29" s="70" t="s">
        <v>72</v>
      </c>
      <c r="K29" s="52">
        <f t="shared" si="0"/>
        <v>0</v>
      </c>
    </row>
    <row r="30" spans="2:11" ht="15.75" x14ac:dyDescent="0.25">
      <c r="B30" s="21" t="s">
        <v>73</v>
      </c>
      <c r="C30" s="63">
        <v>789558</v>
      </c>
      <c r="D30" s="63">
        <v>3390</v>
      </c>
      <c r="E30" s="63">
        <v>63</v>
      </c>
      <c r="F30" s="63">
        <v>115</v>
      </c>
      <c r="G30" s="63">
        <v>442</v>
      </c>
      <c r="H30" s="63">
        <v>785548</v>
      </c>
      <c r="I30" s="70" t="s">
        <v>73</v>
      </c>
      <c r="K30" s="52">
        <f t="shared" si="0"/>
        <v>0</v>
      </c>
    </row>
    <row r="31" spans="2:11" ht="15.75" x14ac:dyDescent="0.25">
      <c r="B31" s="21" t="s">
        <v>74</v>
      </c>
      <c r="C31" s="63">
        <v>186672</v>
      </c>
      <c r="D31" s="63">
        <v>0</v>
      </c>
      <c r="E31" s="63">
        <v>22</v>
      </c>
      <c r="F31" s="63">
        <v>0</v>
      </c>
      <c r="G31" s="63">
        <v>0</v>
      </c>
      <c r="H31" s="63">
        <v>186650</v>
      </c>
      <c r="I31" s="70" t="s">
        <v>74</v>
      </c>
      <c r="K31" s="52">
        <f t="shared" si="0"/>
        <v>0</v>
      </c>
    </row>
    <row r="32" spans="2:11" ht="15.75" x14ac:dyDescent="0.25">
      <c r="B32" s="21" t="s">
        <v>75</v>
      </c>
      <c r="C32" s="63">
        <v>362290</v>
      </c>
      <c r="D32" s="63">
        <v>12</v>
      </c>
      <c r="E32" s="63">
        <v>0</v>
      </c>
      <c r="F32" s="63">
        <v>0</v>
      </c>
      <c r="G32" s="63">
        <v>0</v>
      </c>
      <c r="H32" s="63">
        <v>362278</v>
      </c>
      <c r="I32" s="70" t="s">
        <v>75</v>
      </c>
      <c r="K32" s="52">
        <f t="shared" si="0"/>
        <v>0</v>
      </c>
    </row>
    <row r="33" spans="2:11" s="53" customFormat="1" ht="37.5" customHeight="1" x14ac:dyDescent="0.25">
      <c r="B33" s="36" t="s">
        <v>76</v>
      </c>
      <c r="C33" s="84">
        <v>3561889</v>
      </c>
      <c r="D33" s="84">
        <v>533334</v>
      </c>
      <c r="E33" s="84">
        <v>432236</v>
      </c>
      <c r="F33" s="84">
        <v>56606</v>
      </c>
      <c r="G33" s="84">
        <v>28018</v>
      </c>
      <c r="H33" s="84">
        <v>2511695</v>
      </c>
      <c r="I33" s="72" t="s">
        <v>76</v>
      </c>
      <c r="K33" s="52">
        <f t="shared" si="0"/>
        <v>0</v>
      </c>
    </row>
    <row r="34" spans="2:11" ht="15.75" x14ac:dyDescent="0.25">
      <c r="B34" s="46" t="s">
        <v>77</v>
      </c>
      <c r="C34" s="63">
        <v>32128</v>
      </c>
      <c r="D34" s="63">
        <v>6586</v>
      </c>
      <c r="E34" s="63">
        <v>6383</v>
      </c>
      <c r="F34" s="63">
        <v>0</v>
      </c>
      <c r="G34" s="63">
        <v>53</v>
      </c>
      <c r="H34" s="63">
        <v>19106</v>
      </c>
      <c r="I34" s="73" t="s">
        <v>77</v>
      </c>
      <c r="K34" s="52">
        <f t="shared" si="0"/>
        <v>0</v>
      </c>
    </row>
    <row r="35" spans="2:11" ht="15.75" x14ac:dyDescent="0.25">
      <c r="B35" s="14" t="s">
        <v>78</v>
      </c>
      <c r="C35" s="63">
        <v>5119</v>
      </c>
      <c r="D35" s="63">
        <v>2347</v>
      </c>
      <c r="E35" s="63">
        <v>2037</v>
      </c>
      <c r="F35" s="63">
        <v>0</v>
      </c>
      <c r="G35" s="63">
        <v>0</v>
      </c>
      <c r="H35" s="63">
        <v>735</v>
      </c>
      <c r="I35" s="74" t="s">
        <v>78</v>
      </c>
      <c r="K35" s="52">
        <f t="shared" si="0"/>
        <v>0</v>
      </c>
    </row>
    <row r="36" spans="2:11" ht="15.75" x14ac:dyDescent="0.25">
      <c r="B36" s="14" t="s">
        <v>79</v>
      </c>
      <c r="C36" s="63">
        <v>11275</v>
      </c>
      <c r="D36" s="63">
        <v>2096</v>
      </c>
      <c r="E36" s="63">
        <v>8444</v>
      </c>
      <c r="F36" s="63">
        <v>0</v>
      </c>
      <c r="G36" s="63">
        <v>0</v>
      </c>
      <c r="H36" s="63">
        <v>735</v>
      </c>
      <c r="I36" s="74" t="s">
        <v>79</v>
      </c>
      <c r="K36" s="52">
        <f t="shared" si="0"/>
        <v>0</v>
      </c>
    </row>
    <row r="37" spans="2:11" ht="15.75" x14ac:dyDescent="0.25">
      <c r="B37" s="14" t="s">
        <v>80</v>
      </c>
      <c r="C37" s="63">
        <v>59478</v>
      </c>
      <c r="D37" s="63">
        <v>4761</v>
      </c>
      <c r="E37" s="63">
        <v>8046</v>
      </c>
      <c r="F37" s="63">
        <v>0</v>
      </c>
      <c r="G37" s="63">
        <v>1111</v>
      </c>
      <c r="H37" s="63">
        <v>45560</v>
      </c>
      <c r="I37" s="74" t="s">
        <v>80</v>
      </c>
      <c r="K37" s="52">
        <f t="shared" si="0"/>
        <v>0</v>
      </c>
    </row>
    <row r="38" spans="2:11" ht="15.75" x14ac:dyDescent="0.25">
      <c r="B38" s="14" t="s">
        <v>81</v>
      </c>
      <c r="C38" s="63">
        <v>94408</v>
      </c>
      <c r="D38" s="63">
        <v>4176</v>
      </c>
      <c r="E38" s="63">
        <v>2920</v>
      </c>
      <c r="F38" s="63">
        <v>10763</v>
      </c>
      <c r="G38" s="63">
        <v>125</v>
      </c>
      <c r="H38" s="63">
        <v>76424</v>
      </c>
      <c r="I38" s="74" t="s">
        <v>81</v>
      </c>
      <c r="K38" s="52">
        <f t="shared" si="0"/>
        <v>0</v>
      </c>
    </row>
    <row r="39" spans="2:11" ht="15.75" x14ac:dyDescent="0.25">
      <c r="B39" s="14" t="s">
        <v>82</v>
      </c>
      <c r="C39" s="63">
        <v>18729</v>
      </c>
      <c r="D39" s="63">
        <v>12478</v>
      </c>
      <c r="E39" s="63">
        <f>5496-2</f>
        <v>5494</v>
      </c>
      <c r="F39" s="63">
        <v>0</v>
      </c>
      <c r="G39" s="63">
        <v>22</v>
      </c>
      <c r="H39" s="63">
        <v>735</v>
      </c>
      <c r="I39" s="74" t="s">
        <v>82</v>
      </c>
      <c r="K39" s="52">
        <f t="shared" si="0"/>
        <v>0</v>
      </c>
    </row>
    <row r="40" spans="2:11" ht="15.75" x14ac:dyDescent="0.25">
      <c r="B40" s="14" t="s">
        <v>83</v>
      </c>
      <c r="C40" s="63">
        <v>39505</v>
      </c>
      <c r="D40" s="63">
        <v>7130</v>
      </c>
      <c r="E40" s="63">
        <v>1397</v>
      </c>
      <c r="F40" s="63">
        <v>21</v>
      </c>
      <c r="G40" s="63">
        <v>94</v>
      </c>
      <c r="H40" s="63">
        <v>30863</v>
      </c>
      <c r="I40" s="74" t="s">
        <v>83</v>
      </c>
      <c r="K40" s="52">
        <f t="shared" si="0"/>
        <v>0</v>
      </c>
    </row>
    <row r="41" spans="2:11" ht="15.75" x14ac:dyDescent="0.25">
      <c r="B41" s="14" t="s">
        <v>84</v>
      </c>
      <c r="C41" s="63">
        <v>27784</v>
      </c>
      <c r="D41" s="63">
        <v>7892</v>
      </c>
      <c r="E41" s="63">
        <v>1521</v>
      </c>
      <c r="F41" s="63">
        <v>0</v>
      </c>
      <c r="G41" s="63">
        <v>0</v>
      </c>
      <c r="H41" s="63">
        <v>18371</v>
      </c>
      <c r="I41" s="74" t="s">
        <v>84</v>
      </c>
      <c r="K41" s="52">
        <f t="shared" si="0"/>
        <v>0</v>
      </c>
    </row>
    <row r="42" spans="2:11" ht="15.75" x14ac:dyDescent="0.25">
      <c r="B42" s="14" t="s">
        <v>85</v>
      </c>
      <c r="C42" s="63">
        <v>29983</v>
      </c>
      <c r="D42" s="63">
        <v>307</v>
      </c>
      <c r="E42" s="63">
        <v>282</v>
      </c>
      <c r="F42" s="63">
        <v>0</v>
      </c>
      <c r="G42" s="63">
        <v>0</v>
      </c>
      <c r="H42" s="63">
        <v>29394</v>
      </c>
      <c r="I42" s="74" t="s">
        <v>85</v>
      </c>
      <c r="K42" s="52">
        <f t="shared" si="0"/>
        <v>0</v>
      </c>
    </row>
    <row r="43" spans="2:11" ht="15.75" x14ac:dyDescent="0.25">
      <c r="B43" s="14" t="s">
        <v>86</v>
      </c>
      <c r="C43" s="63">
        <v>13778</v>
      </c>
      <c r="D43" s="63">
        <v>5941</v>
      </c>
      <c r="E43" s="63">
        <v>7102</v>
      </c>
      <c r="F43" s="63">
        <v>0</v>
      </c>
      <c r="G43" s="63">
        <v>0</v>
      </c>
      <c r="H43" s="63">
        <v>735</v>
      </c>
      <c r="I43" s="74" t="s">
        <v>86</v>
      </c>
      <c r="K43" s="52">
        <f t="shared" si="0"/>
        <v>0</v>
      </c>
    </row>
    <row r="44" spans="2:11" ht="15.75" x14ac:dyDescent="0.25">
      <c r="B44" s="14" t="s">
        <v>87</v>
      </c>
      <c r="C44" s="63">
        <v>16744</v>
      </c>
      <c r="D44" s="63">
        <v>5434</v>
      </c>
      <c r="E44" s="63">
        <v>4696</v>
      </c>
      <c r="F44" s="63">
        <v>0</v>
      </c>
      <c r="G44" s="63">
        <v>0</v>
      </c>
      <c r="H44" s="63">
        <v>6614</v>
      </c>
      <c r="I44" s="74" t="s">
        <v>87</v>
      </c>
      <c r="K44" s="52">
        <f t="shared" si="0"/>
        <v>0</v>
      </c>
    </row>
    <row r="45" spans="2:11" ht="15.75" x14ac:dyDescent="0.25">
      <c r="B45" s="14" t="s">
        <v>88</v>
      </c>
      <c r="C45" s="63">
        <v>16003</v>
      </c>
      <c r="D45" s="63">
        <v>108</v>
      </c>
      <c r="E45" s="63">
        <v>3403</v>
      </c>
      <c r="F45" s="63">
        <v>0</v>
      </c>
      <c r="G45" s="63">
        <v>0</v>
      </c>
      <c r="H45" s="63">
        <v>12492</v>
      </c>
      <c r="I45" s="74" t="s">
        <v>88</v>
      </c>
      <c r="K45" s="52">
        <f t="shared" si="0"/>
        <v>0</v>
      </c>
    </row>
    <row r="46" spans="2:11" ht="15.75" x14ac:dyDescent="0.25">
      <c r="B46" s="14" t="s">
        <v>89</v>
      </c>
      <c r="C46" s="63">
        <v>354848</v>
      </c>
      <c r="D46" s="63">
        <v>683</v>
      </c>
      <c r="E46" s="63">
        <v>794</v>
      </c>
      <c r="F46" s="63">
        <v>1</v>
      </c>
      <c r="G46" s="63">
        <v>646</v>
      </c>
      <c r="H46" s="63">
        <v>352724</v>
      </c>
      <c r="I46" s="74" t="s">
        <v>89</v>
      </c>
      <c r="K46" s="52">
        <f t="shared" si="0"/>
        <v>0</v>
      </c>
    </row>
    <row r="47" spans="2:11" ht="15.75" x14ac:dyDescent="0.25">
      <c r="B47" s="14" t="s">
        <v>90</v>
      </c>
      <c r="C47" s="63">
        <v>23818</v>
      </c>
      <c r="D47" s="63">
        <v>453</v>
      </c>
      <c r="E47" s="63">
        <v>4994</v>
      </c>
      <c r="F47" s="63">
        <v>0</v>
      </c>
      <c r="G47" s="63">
        <v>0</v>
      </c>
      <c r="H47" s="63">
        <v>18371</v>
      </c>
      <c r="I47" s="74" t="s">
        <v>90</v>
      </c>
      <c r="K47" s="52">
        <f t="shared" si="0"/>
        <v>0</v>
      </c>
    </row>
    <row r="48" spans="2:11" ht="15.75" x14ac:dyDescent="0.25">
      <c r="B48" s="14" t="s">
        <v>91</v>
      </c>
      <c r="C48" s="63">
        <v>6269</v>
      </c>
      <c r="D48" s="63">
        <v>3947</v>
      </c>
      <c r="E48" s="63">
        <v>1587</v>
      </c>
      <c r="F48" s="63">
        <v>0</v>
      </c>
      <c r="G48" s="63">
        <v>0</v>
      </c>
      <c r="H48" s="63">
        <v>735</v>
      </c>
      <c r="I48" s="74" t="s">
        <v>91</v>
      </c>
      <c r="K48" s="52">
        <f t="shared" si="0"/>
        <v>0</v>
      </c>
    </row>
    <row r="49" spans="2:11" ht="15.75" x14ac:dyDescent="0.25">
      <c r="B49" s="14" t="s">
        <v>92</v>
      </c>
      <c r="C49" s="63">
        <v>15332</v>
      </c>
      <c r="D49" s="63">
        <v>6519</v>
      </c>
      <c r="E49" s="63">
        <v>5874</v>
      </c>
      <c r="F49" s="63">
        <v>0</v>
      </c>
      <c r="G49" s="63">
        <v>0</v>
      </c>
      <c r="H49" s="63">
        <v>2939</v>
      </c>
      <c r="I49" s="74" t="s">
        <v>92</v>
      </c>
      <c r="K49" s="52">
        <f t="shared" si="0"/>
        <v>0</v>
      </c>
    </row>
    <row r="50" spans="2:11" ht="15.75" x14ac:dyDescent="0.25">
      <c r="B50" s="14" t="s">
        <v>93</v>
      </c>
      <c r="C50" s="63">
        <v>9883</v>
      </c>
      <c r="D50" s="63">
        <v>3857</v>
      </c>
      <c r="E50" s="63">
        <v>5291</v>
      </c>
      <c r="F50" s="63">
        <v>0</v>
      </c>
      <c r="G50" s="63">
        <v>0</v>
      </c>
      <c r="H50" s="63">
        <v>735</v>
      </c>
      <c r="I50" s="74" t="s">
        <v>93</v>
      </c>
      <c r="K50" s="52">
        <f t="shared" si="0"/>
        <v>0</v>
      </c>
    </row>
    <row r="51" spans="2:11" ht="15.75" x14ac:dyDescent="0.25">
      <c r="B51" s="14" t="s">
        <v>94</v>
      </c>
      <c r="C51" s="63">
        <v>7950</v>
      </c>
      <c r="D51" s="63">
        <v>3551</v>
      </c>
      <c r="E51" s="63">
        <v>3664</v>
      </c>
      <c r="F51" s="63">
        <v>0</v>
      </c>
      <c r="G51" s="63">
        <v>0</v>
      </c>
      <c r="H51" s="63">
        <v>735</v>
      </c>
      <c r="I51" s="74" t="s">
        <v>94</v>
      </c>
      <c r="K51" s="52">
        <f t="shared" si="0"/>
        <v>0</v>
      </c>
    </row>
    <row r="52" spans="2:11" ht="15.75" x14ac:dyDescent="0.25">
      <c r="B52" s="14" t="s">
        <v>95</v>
      </c>
      <c r="C52" s="63">
        <v>3783</v>
      </c>
      <c r="D52" s="63">
        <v>595</v>
      </c>
      <c r="E52" s="63">
        <v>2437</v>
      </c>
      <c r="F52" s="63">
        <v>0</v>
      </c>
      <c r="G52" s="63">
        <v>16</v>
      </c>
      <c r="H52" s="63">
        <v>735</v>
      </c>
      <c r="I52" s="74" t="s">
        <v>95</v>
      </c>
      <c r="K52" s="52">
        <f t="shared" si="0"/>
        <v>0</v>
      </c>
    </row>
    <row r="53" spans="2:11" ht="15.75" x14ac:dyDescent="0.25">
      <c r="B53" s="14" t="s">
        <v>96</v>
      </c>
      <c r="C53" s="63">
        <v>11287</v>
      </c>
      <c r="D53" s="63">
        <v>5582</v>
      </c>
      <c r="E53" s="63">
        <v>2031</v>
      </c>
      <c r="F53" s="63">
        <v>0</v>
      </c>
      <c r="G53" s="63">
        <v>0</v>
      </c>
      <c r="H53" s="63">
        <v>3674</v>
      </c>
      <c r="I53" s="74" t="s">
        <v>96</v>
      </c>
      <c r="K53" s="52">
        <f t="shared" si="0"/>
        <v>0</v>
      </c>
    </row>
    <row r="54" spans="2:11" ht="15.75" x14ac:dyDescent="0.25">
      <c r="B54" s="14" t="s">
        <v>97</v>
      </c>
      <c r="C54" s="63">
        <v>17197</v>
      </c>
      <c r="D54" s="63">
        <v>10916</v>
      </c>
      <c r="E54" s="63">
        <v>5537</v>
      </c>
      <c r="F54" s="63">
        <v>0</v>
      </c>
      <c r="G54" s="63">
        <v>9</v>
      </c>
      <c r="H54" s="63">
        <v>735</v>
      </c>
      <c r="I54" s="74" t="s">
        <v>97</v>
      </c>
      <c r="K54" s="52">
        <f t="shared" si="0"/>
        <v>0</v>
      </c>
    </row>
    <row r="55" spans="2:11" ht="15.75" x14ac:dyDescent="0.25">
      <c r="B55" s="14" t="s">
        <v>98</v>
      </c>
      <c r="C55" s="63">
        <v>17329</v>
      </c>
      <c r="D55" s="63">
        <v>8731</v>
      </c>
      <c r="E55" s="63">
        <v>7728</v>
      </c>
      <c r="F55" s="63">
        <v>0</v>
      </c>
      <c r="G55" s="63">
        <v>135</v>
      </c>
      <c r="H55" s="63">
        <v>735</v>
      </c>
      <c r="I55" s="74" t="s">
        <v>98</v>
      </c>
      <c r="K55" s="52">
        <f t="shared" si="0"/>
        <v>0</v>
      </c>
    </row>
    <row r="56" spans="2:11" ht="15.75" x14ac:dyDescent="0.25">
      <c r="B56" s="14" t="s">
        <v>99</v>
      </c>
      <c r="C56" s="63">
        <v>5031</v>
      </c>
      <c r="D56" s="63">
        <v>3143</v>
      </c>
      <c r="E56" s="63">
        <v>1153</v>
      </c>
      <c r="F56" s="63">
        <v>0</v>
      </c>
      <c r="G56" s="63">
        <v>0</v>
      </c>
      <c r="H56" s="63">
        <v>735</v>
      </c>
      <c r="I56" s="74" t="s">
        <v>99</v>
      </c>
      <c r="K56" s="52">
        <f t="shared" si="0"/>
        <v>0</v>
      </c>
    </row>
    <row r="57" spans="2:11" ht="15.75" x14ac:dyDescent="0.25">
      <c r="B57" s="14" t="s">
        <v>100</v>
      </c>
      <c r="C57" s="63">
        <v>21793</v>
      </c>
      <c r="D57" s="63">
        <v>8581</v>
      </c>
      <c r="E57" s="63">
        <v>8067</v>
      </c>
      <c r="F57" s="63">
        <v>1</v>
      </c>
      <c r="G57" s="63">
        <v>0</v>
      </c>
      <c r="H57" s="63">
        <v>5144</v>
      </c>
      <c r="I57" s="74" t="s">
        <v>100</v>
      </c>
      <c r="K57" s="52">
        <f>SUM(D57:H57)-C57</f>
        <v>0</v>
      </c>
    </row>
    <row r="58" spans="2:11" ht="15.75" x14ac:dyDescent="0.25">
      <c r="B58" s="46" t="s">
        <v>101</v>
      </c>
      <c r="C58" s="63">
        <v>39667</v>
      </c>
      <c r="D58" s="63">
        <v>9331</v>
      </c>
      <c r="E58" s="63">
        <v>6822</v>
      </c>
      <c r="F58" s="63">
        <v>0</v>
      </c>
      <c r="G58" s="63">
        <v>0</v>
      </c>
      <c r="H58" s="63">
        <v>23514</v>
      </c>
      <c r="I58" s="73" t="s">
        <v>101</v>
      </c>
      <c r="K58" s="52">
        <f t="shared" si="0"/>
        <v>0</v>
      </c>
    </row>
    <row r="59" spans="2:11" ht="15.75" x14ac:dyDescent="0.25">
      <c r="B59" s="14" t="s">
        <v>102</v>
      </c>
      <c r="C59" s="63">
        <v>24432</v>
      </c>
      <c r="D59" s="63">
        <v>1159</v>
      </c>
      <c r="E59" s="63">
        <v>7139</v>
      </c>
      <c r="F59" s="63">
        <v>9</v>
      </c>
      <c r="G59" s="63">
        <v>693</v>
      </c>
      <c r="H59" s="63">
        <v>15432</v>
      </c>
      <c r="I59" s="74" t="s">
        <v>102</v>
      </c>
      <c r="K59" s="52">
        <f t="shared" si="0"/>
        <v>0</v>
      </c>
    </row>
    <row r="60" spans="2:11" ht="15.75" x14ac:dyDescent="0.25">
      <c r="B60" s="14" t="s">
        <v>103</v>
      </c>
      <c r="C60" s="63">
        <v>33619</v>
      </c>
      <c r="D60" s="63">
        <v>5694</v>
      </c>
      <c r="E60" s="63">
        <v>6615</v>
      </c>
      <c r="F60" s="63">
        <v>0</v>
      </c>
      <c r="G60" s="63">
        <v>0</v>
      </c>
      <c r="H60" s="63">
        <v>21310</v>
      </c>
      <c r="I60" s="74" t="s">
        <v>103</v>
      </c>
      <c r="K60" s="52">
        <f t="shared" si="0"/>
        <v>0</v>
      </c>
    </row>
    <row r="61" spans="2:11" ht="15.75" x14ac:dyDescent="0.25">
      <c r="B61" s="14" t="s">
        <v>104</v>
      </c>
      <c r="C61" s="63">
        <v>9542</v>
      </c>
      <c r="D61" s="63">
        <v>4949</v>
      </c>
      <c r="E61" s="63">
        <v>3858</v>
      </c>
      <c r="F61" s="63">
        <v>0</v>
      </c>
      <c r="G61" s="63">
        <v>0</v>
      </c>
      <c r="H61" s="63">
        <v>735</v>
      </c>
      <c r="I61" s="74" t="s">
        <v>104</v>
      </c>
      <c r="K61" s="52">
        <f t="shared" si="0"/>
        <v>0</v>
      </c>
    </row>
    <row r="62" spans="2:11" ht="15.75" x14ac:dyDescent="0.25">
      <c r="B62" s="14" t="s">
        <v>105</v>
      </c>
      <c r="C62" s="63">
        <v>5541</v>
      </c>
      <c r="D62" s="63">
        <v>534</v>
      </c>
      <c r="E62" s="63">
        <v>2068</v>
      </c>
      <c r="F62" s="63">
        <v>0</v>
      </c>
      <c r="G62" s="63">
        <v>0</v>
      </c>
      <c r="H62" s="63">
        <v>2939</v>
      </c>
      <c r="I62" s="74" t="s">
        <v>105</v>
      </c>
      <c r="K62" s="52">
        <f t="shared" si="0"/>
        <v>0</v>
      </c>
    </row>
    <row r="63" spans="2:11" ht="15.75" x14ac:dyDescent="0.25">
      <c r="B63" s="14" t="s">
        <v>106</v>
      </c>
      <c r="C63" s="63">
        <v>596468</v>
      </c>
      <c r="D63" s="63">
        <v>8</v>
      </c>
      <c r="E63" s="63">
        <v>58</v>
      </c>
      <c r="F63" s="63">
        <v>11</v>
      </c>
      <c r="G63" s="63">
        <v>433</v>
      </c>
      <c r="H63" s="63">
        <v>595958</v>
      </c>
      <c r="I63" s="74" t="s">
        <v>106</v>
      </c>
      <c r="K63" s="52">
        <f t="shared" si="0"/>
        <v>0</v>
      </c>
    </row>
    <row r="64" spans="2:11" ht="15.75" x14ac:dyDescent="0.25">
      <c r="B64" s="14" t="s">
        <v>107</v>
      </c>
      <c r="C64" s="63">
        <v>38969</v>
      </c>
      <c r="D64" s="63">
        <v>2081</v>
      </c>
      <c r="E64" s="63">
        <v>881</v>
      </c>
      <c r="F64" s="63">
        <v>0</v>
      </c>
      <c r="G64" s="63">
        <v>0</v>
      </c>
      <c r="H64" s="63">
        <v>36007</v>
      </c>
      <c r="I64" s="74" t="s">
        <v>107</v>
      </c>
      <c r="K64" s="52">
        <f t="shared" si="0"/>
        <v>0</v>
      </c>
    </row>
    <row r="65" spans="2:11" ht="15.75" x14ac:dyDescent="0.25">
      <c r="B65" s="14" t="s">
        <v>108</v>
      </c>
      <c r="C65" s="63">
        <v>15474</v>
      </c>
      <c r="D65" s="63">
        <v>1896</v>
      </c>
      <c r="E65" s="63">
        <v>4025</v>
      </c>
      <c r="F65" s="63">
        <v>0</v>
      </c>
      <c r="G65" s="63">
        <v>0</v>
      </c>
      <c r="H65" s="63">
        <v>9553</v>
      </c>
      <c r="I65" s="74" t="s">
        <v>108</v>
      </c>
      <c r="K65" s="52">
        <f t="shared" si="0"/>
        <v>0</v>
      </c>
    </row>
    <row r="66" spans="2:11" ht="15.75" x14ac:dyDescent="0.25">
      <c r="B66" s="14" t="s">
        <v>109</v>
      </c>
      <c r="C66" s="63">
        <v>8857</v>
      </c>
      <c r="D66" s="63">
        <v>6190</v>
      </c>
      <c r="E66" s="63">
        <v>1932</v>
      </c>
      <c r="F66" s="63">
        <v>0</v>
      </c>
      <c r="G66" s="63">
        <v>0</v>
      </c>
      <c r="H66" s="63">
        <v>735</v>
      </c>
      <c r="I66" s="74" t="s">
        <v>109</v>
      </c>
      <c r="K66" s="52">
        <f t="shared" si="0"/>
        <v>0</v>
      </c>
    </row>
    <row r="67" spans="2:11" ht="15.75" x14ac:dyDescent="0.25">
      <c r="B67" s="14" t="s">
        <v>110</v>
      </c>
      <c r="C67" s="63">
        <v>6723</v>
      </c>
      <c r="D67" s="63">
        <v>2332</v>
      </c>
      <c r="E67" s="63">
        <v>3656</v>
      </c>
      <c r="F67" s="63">
        <v>0</v>
      </c>
      <c r="G67" s="63">
        <v>0</v>
      </c>
      <c r="H67" s="63">
        <v>735</v>
      </c>
      <c r="I67" s="74" t="s">
        <v>110</v>
      </c>
      <c r="K67" s="52">
        <f t="shared" si="0"/>
        <v>0</v>
      </c>
    </row>
    <row r="68" spans="2:11" ht="15.75" x14ac:dyDescent="0.25">
      <c r="B68" s="14" t="s">
        <v>111</v>
      </c>
      <c r="C68" s="63">
        <v>12767</v>
      </c>
      <c r="D68" s="63">
        <v>9103</v>
      </c>
      <c r="E68" s="63">
        <v>2929</v>
      </c>
      <c r="F68" s="63">
        <v>0</v>
      </c>
      <c r="G68" s="63">
        <v>0</v>
      </c>
      <c r="H68" s="63">
        <v>735</v>
      </c>
      <c r="I68" s="74" t="s">
        <v>111</v>
      </c>
      <c r="K68" s="52">
        <f t="shared" si="0"/>
        <v>0</v>
      </c>
    </row>
    <row r="69" spans="2:11" ht="15.75" x14ac:dyDescent="0.25">
      <c r="B69" s="14" t="s">
        <v>112</v>
      </c>
      <c r="C69" s="63">
        <v>4600</v>
      </c>
      <c r="D69" s="63">
        <v>1534</v>
      </c>
      <c r="E69" s="63">
        <v>2331</v>
      </c>
      <c r="F69" s="63">
        <v>0</v>
      </c>
      <c r="G69" s="63">
        <v>0</v>
      </c>
      <c r="H69" s="63">
        <v>735</v>
      </c>
      <c r="I69" s="74" t="s">
        <v>112</v>
      </c>
      <c r="K69" s="52">
        <f t="shared" si="0"/>
        <v>0</v>
      </c>
    </row>
    <row r="70" spans="2:11" ht="15.75" x14ac:dyDescent="0.25">
      <c r="B70" s="14" t="s">
        <v>113</v>
      </c>
      <c r="C70" s="63">
        <v>3595</v>
      </c>
      <c r="D70" s="63">
        <v>332</v>
      </c>
      <c r="E70" s="63">
        <v>2528</v>
      </c>
      <c r="F70" s="63">
        <v>0</v>
      </c>
      <c r="G70" s="63">
        <v>0</v>
      </c>
      <c r="H70" s="63">
        <v>735</v>
      </c>
      <c r="I70" s="74" t="s">
        <v>113</v>
      </c>
      <c r="K70" s="52">
        <f t="shared" si="0"/>
        <v>0</v>
      </c>
    </row>
    <row r="71" spans="2:11" ht="15.75" x14ac:dyDescent="0.25">
      <c r="B71" s="14" t="s">
        <v>114</v>
      </c>
      <c r="C71" s="63">
        <v>10285</v>
      </c>
      <c r="D71" s="63">
        <v>3737</v>
      </c>
      <c r="E71" s="63">
        <v>5813</v>
      </c>
      <c r="F71" s="63">
        <v>0</v>
      </c>
      <c r="G71" s="63">
        <v>0</v>
      </c>
      <c r="H71" s="63">
        <v>735</v>
      </c>
      <c r="I71" s="74" t="s">
        <v>114</v>
      </c>
      <c r="K71" s="52">
        <f t="shared" si="0"/>
        <v>0</v>
      </c>
    </row>
    <row r="72" spans="2:11" ht="15.75" x14ac:dyDescent="0.25">
      <c r="B72" s="14" t="s">
        <v>115</v>
      </c>
      <c r="C72" s="63">
        <v>3729</v>
      </c>
      <c r="D72" s="63">
        <v>233</v>
      </c>
      <c r="E72" s="63">
        <v>2761</v>
      </c>
      <c r="F72" s="63">
        <v>0</v>
      </c>
      <c r="G72" s="63">
        <v>0</v>
      </c>
      <c r="H72" s="63">
        <v>735</v>
      </c>
      <c r="I72" s="74" t="s">
        <v>115</v>
      </c>
      <c r="K72" s="52">
        <f t="shared" si="0"/>
        <v>0</v>
      </c>
    </row>
    <row r="73" spans="2:11" ht="15.75" x14ac:dyDescent="0.25">
      <c r="B73" s="14" t="s">
        <v>116</v>
      </c>
      <c r="C73" s="63">
        <v>2978</v>
      </c>
      <c r="D73" s="63">
        <v>101</v>
      </c>
      <c r="E73" s="63">
        <v>2131</v>
      </c>
      <c r="F73" s="63">
        <v>11</v>
      </c>
      <c r="G73" s="63">
        <v>0</v>
      </c>
      <c r="H73" s="63">
        <v>735</v>
      </c>
      <c r="I73" s="74" t="s">
        <v>116</v>
      </c>
      <c r="K73" s="52">
        <f t="shared" si="0"/>
        <v>0</v>
      </c>
    </row>
    <row r="74" spans="2:11" ht="15.75" x14ac:dyDescent="0.25">
      <c r="B74" s="14" t="s">
        <v>117</v>
      </c>
      <c r="C74" s="63">
        <v>4794</v>
      </c>
      <c r="D74" s="63">
        <v>750</v>
      </c>
      <c r="E74" s="63">
        <v>3306</v>
      </c>
      <c r="F74" s="63">
        <v>0</v>
      </c>
      <c r="G74" s="63">
        <v>3</v>
      </c>
      <c r="H74" s="63">
        <v>735</v>
      </c>
      <c r="I74" s="74" t="s">
        <v>117</v>
      </c>
      <c r="K74" s="52">
        <f t="shared" si="0"/>
        <v>0</v>
      </c>
    </row>
    <row r="75" spans="2:11" ht="15.75" x14ac:dyDescent="0.25">
      <c r="B75" s="14" t="s">
        <v>118</v>
      </c>
      <c r="C75" s="63">
        <v>4035</v>
      </c>
      <c r="D75" s="63">
        <v>423</v>
      </c>
      <c r="E75" s="63">
        <v>2877</v>
      </c>
      <c r="F75" s="63">
        <v>0</v>
      </c>
      <c r="G75" s="63">
        <v>0</v>
      </c>
      <c r="H75" s="63">
        <v>735</v>
      </c>
      <c r="I75" s="74" t="s">
        <v>118</v>
      </c>
      <c r="K75" s="52">
        <f t="shared" si="0"/>
        <v>0</v>
      </c>
    </row>
    <row r="76" spans="2:11" ht="15.75" x14ac:dyDescent="0.25">
      <c r="B76" s="14" t="s">
        <v>119</v>
      </c>
      <c r="C76" s="63">
        <v>18240</v>
      </c>
      <c r="D76" s="63">
        <v>3404</v>
      </c>
      <c r="E76" s="63">
        <v>8222</v>
      </c>
      <c r="F76" s="63">
        <v>0</v>
      </c>
      <c r="G76" s="63">
        <v>0</v>
      </c>
      <c r="H76" s="63">
        <v>6614</v>
      </c>
      <c r="I76" s="74" t="s">
        <v>119</v>
      </c>
      <c r="K76" s="52">
        <f t="shared" si="0"/>
        <v>0</v>
      </c>
    </row>
    <row r="77" spans="2:11" ht="15.75" x14ac:dyDescent="0.25">
      <c r="B77" s="14" t="s">
        <v>120</v>
      </c>
      <c r="C77" s="63">
        <v>154984</v>
      </c>
      <c r="D77" s="63">
        <v>7108</v>
      </c>
      <c r="E77" s="63">
        <v>3352</v>
      </c>
      <c r="F77" s="63">
        <v>38033</v>
      </c>
      <c r="G77" s="63">
        <v>2144</v>
      </c>
      <c r="H77" s="63">
        <v>104347</v>
      </c>
      <c r="I77" s="74" t="s">
        <v>120</v>
      </c>
      <c r="K77" s="52">
        <f t="shared" ref="K77:K135" si="1">SUM(D77:H77)-C77</f>
        <v>0</v>
      </c>
    </row>
    <row r="78" spans="2:11" ht="15.75" x14ac:dyDescent="0.25">
      <c r="B78" s="14" t="s">
        <v>121</v>
      </c>
      <c r="C78" s="63">
        <v>75207</v>
      </c>
      <c r="D78" s="63">
        <v>189</v>
      </c>
      <c r="E78" s="63">
        <v>1534</v>
      </c>
      <c r="F78" s="63">
        <v>0</v>
      </c>
      <c r="G78" s="63">
        <v>0</v>
      </c>
      <c r="H78" s="63">
        <v>73484</v>
      </c>
      <c r="I78" s="74" t="s">
        <v>121</v>
      </c>
      <c r="K78" s="52">
        <f t="shared" si="1"/>
        <v>0</v>
      </c>
    </row>
    <row r="79" spans="2:11" ht="15.75" x14ac:dyDescent="0.25">
      <c r="B79" s="14" t="s">
        <v>122</v>
      </c>
      <c r="C79" s="63">
        <v>9566</v>
      </c>
      <c r="D79" s="63">
        <v>4889</v>
      </c>
      <c r="E79" s="63">
        <v>3942</v>
      </c>
      <c r="F79" s="63">
        <v>0</v>
      </c>
      <c r="G79" s="63">
        <v>0</v>
      </c>
      <c r="H79" s="63">
        <v>735</v>
      </c>
      <c r="I79" s="74" t="s">
        <v>122</v>
      </c>
      <c r="K79" s="52">
        <f t="shared" si="1"/>
        <v>0</v>
      </c>
    </row>
    <row r="80" spans="2:11" ht="15.75" x14ac:dyDescent="0.25">
      <c r="B80" s="14" t="s">
        <v>123</v>
      </c>
      <c r="C80" s="63">
        <v>22447</v>
      </c>
      <c r="D80" s="63">
        <v>6466</v>
      </c>
      <c r="E80" s="63">
        <v>11572</v>
      </c>
      <c r="F80" s="63">
        <v>0</v>
      </c>
      <c r="G80" s="63">
        <v>0</v>
      </c>
      <c r="H80" s="63">
        <v>4409</v>
      </c>
      <c r="I80" s="74" t="s">
        <v>123</v>
      </c>
      <c r="K80" s="52">
        <f t="shared" si="1"/>
        <v>0</v>
      </c>
    </row>
    <row r="81" spans="2:11" ht="15.75" x14ac:dyDescent="0.25">
      <c r="B81" s="14" t="s">
        <v>124</v>
      </c>
      <c r="C81" s="63">
        <v>11064</v>
      </c>
      <c r="D81" s="63">
        <v>6159</v>
      </c>
      <c r="E81" s="63">
        <v>4170</v>
      </c>
      <c r="F81" s="63">
        <v>0</v>
      </c>
      <c r="G81" s="63">
        <v>0</v>
      </c>
      <c r="H81" s="63">
        <v>735</v>
      </c>
      <c r="I81" s="74" t="s">
        <v>124</v>
      </c>
      <c r="K81" s="52">
        <f t="shared" si="1"/>
        <v>0</v>
      </c>
    </row>
    <row r="82" spans="2:11" ht="15.75" x14ac:dyDescent="0.25">
      <c r="B82" s="14" t="s">
        <v>125</v>
      </c>
      <c r="C82" s="63">
        <v>10881</v>
      </c>
      <c r="D82" s="63">
        <v>4544</v>
      </c>
      <c r="E82" s="63">
        <v>5602</v>
      </c>
      <c r="F82" s="63">
        <v>0</v>
      </c>
      <c r="G82" s="63">
        <v>0</v>
      </c>
      <c r="H82" s="63">
        <v>735</v>
      </c>
      <c r="I82" s="74" t="s">
        <v>125</v>
      </c>
      <c r="K82" s="52">
        <f t="shared" si="1"/>
        <v>0</v>
      </c>
    </row>
    <row r="83" spans="2:11" ht="15.75" x14ac:dyDescent="0.25">
      <c r="B83" s="14" t="s">
        <v>126</v>
      </c>
      <c r="C83" s="63">
        <v>7215</v>
      </c>
      <c r="D83" s="63">
        <v>4174</v>
      </c>
      <c r="E83" s="63">
        <v>2306</v>
      </c>
      <c r="F83" s="63">
        <v>0</v>
      </c>
      <c r="G83" s="63">
        <v>0</v>
      </c>
      <c r="H83" s="63">
        <v>735</v>
      </c>
      <c r="I83" s="74" t="s">
        <v>126</v>
      </c>
      <c r="K83" s="52">
        <f t="shared" si="1"/>
        <v>0</v>
      </c>
    </row>
    <row r="84" spans="2:11" ht="15.75" x14ac:dyDescent="0.25">
      <c r="B84" s="14" t="s">
        <v>127</v>
      </c>
      <c r="C84" s="63">
        <v>47046</v>
      </c>
      <c r="D84" s="63">
        <v>5031</v>
      </c>
      <c r="E84" s="63">
        <v>6317</v>
      </c>
      <c r="F84" s="63">
        <v>0</v>
      </c>
      <c r="G84" s="63">
        <v>1895</v>
      </c>
      <c r="H84" s="63">
        <v>33803</v>
      </c>
      <c r="I84" s="74" t="s">
        <v>127</v>
      </c>
      <c r="K84" s="52">
        <f t="shared" si="1"/>
        <v>0</v>
      </c>
    </row>
    <row r="85" spans="2:11" ht="15.75" x14ac:dyDescent="0.25">
      <c r="B85" s="14" t="s">
        <v>128</v>
      </c>
      <c r="C85" s="63">
        <v>29264</v>
      </c>
      <c r="D85" s="63">
        <v>9186</v>
      </c>
      <c r="E85" s="63">
        <v>4646</v>
      </c>
      <c r="F85" s="63">
        <v>0</v>
      </c>
      <c r="G85" s="63">
        <v>0</v>
      </c>
      <c r="H85" s="63">
        <v>15432</v>
      </c>
      <c r="I85" s="74" t="s">
        <v>128</v>
      </c>
      <c r="K85" s="52">
        <f t="shared" si="1"/>
        <v>0</v>
      </c>
    </row>
    <row r="86" spans="2:11" ht="15.75" x14ac:dyDescent="0.25">
      <c r="B86" s="14" t="s">
        <v>129</v>
      </c>
      <c r="C86" s="63">
        <v>162631</v>
      </c>
      <c r="D86" s="63">
        <v>12578</v>
      </c>
      <c r="E86" s="63">
        <v>2259</v>
      </c>
      <c r="F86" s="63">
        <v>0</v>
      </c>
      <c r="G86" s="63">
        <v>91</v>
      </c>
      <c r="H86" s="63">
        <v>147703</v>
      </c>
      <c r="I86" s="74" t="s">
        <v>129</v>
      </c>
      <c r="K86" s="52">
        <f t="shared" si="1"/>
        <v>0</v>
      </c>
    </row>
    <row r="87" spans="2:11" ht="15.75" x14ac:dyDescent="0.25">
      <c r="B87" s="14" t="s">
        <v>130</v>
      </c>
      <c r="C87" s="63">
        <v>8201</v>
      </c>
      <c r="D87" s="63">
        <v>3118</v>
      </c>
      <c r="E87" s="63">
        <v>4348</v>
      </c>
      <c r="F87" s="63">
        <v>0</v>
      </c>
      <c r="G87" s="63">
        <v>0</v>
      </c>
      <c r="H87" s="63">
        <v>735</v>
      </c>
      <c r="I87" s="74" t="s">
        <v>130</v>
      </c>
      <c r="K87" s="52">
        <f t="shared" si="1"/>
        <v>0</v>
      </c>
    </row>
    <row r="88" spans="2:11" ht="15.75" x14ac:dyDescent="0.25">
      <c r="B88" s="14" t="s">
        <v>131</v>
      </c>
      <c r="C88" s="63">
        <v>8358</v>
      </c>
      <c r="D88" s="63">
        <v>1421</v>
      </c>
      <c r="E88" s="63">
        <v>3998</v>
      </c>
      <c r="F88" s="63">
        <v>0</v>
      </c>
      <c r="G88" s="63">
        <v>0</v>
      </c>
      <c r="H88" s="63">
        <v>2939</v>
      </c>
      <c r="I88" s="74" t="s">
        <v>131</v>
      </c>
      <c r="K88" s="52">
        <f t="shared" si="1"/>
        <v>0</v>
      </c>
    </row>
    <row r="89" spans="2:11" ht="15.75" x14ac:dyDescent="0.25">
      <c r="B89" s="14" t="s">
        <v>132</v>
      </c>
      <c r="C89" s="63">
        <v>8840</v>
      </c>
      <c r="D89" s="63">
        <v>2680</v>
      </c>
      <c r="E89" s="63">
        <v>5425</v>
      </c>
      <c r="F89" s="63">
        <v>0</v>
      </c>
      <c r="G89" s="63">
        <v>0</v>
      </c>
      <c r="H89" s="63">
        <v>735</v>
      </c>
      <c r="I89" s="74" t="s">
        <v>132</v>
      </c>
      <c r="K89" s="52">
        <f t="shared" si="1"/>
        <v>0</v>
      </c>
    </row>
    <row r="90" spans="2:11" ht="15.75" x14ac:dyDescent="0.25">
      <c r="B90" s="14" t="s">
        <v>133</v>
      </c>
      <c r="C90" s="63">
        <v>23376</v>
      </c>
      <c r="D90" s="63">
        <v>4879</v>
      </c>
      <c r="E90" s="63">
        <v>10415</v>
      </c>
      <c r="F90" s="63">
        <v>0</v>
      </c>
      <c r="G90" s="63">
        <v>0</v>
      </c>
      <c r="H90" s="63">
        <v>8082</v>
      </c>
      <c r="I90" s="74" t="s">
        <v>133</v>
      </c>
      <c r="K90" s="52">
        <f t="shared" si="1"/>
        <v>0</v>
      </c>
    </row>
    <row r="91" spans="2:11" ht="15.75" x14ac:dyDescent="0.25">
      <c r="B91" s="47" t="s">
        <v>134</v>
      </c>
      <c r="C91" s="63">
        <v>33336</v>
      </c>
      <c r="D91" s="63">
        <v>13232</v>
      </c>
      <c r="E91" s="63">
        <v>5090</v>
      </c>
      <c r="F91" s="63">
        <v>7572</v>
      </c>
      <c r="G91" s="63">
        <v>94</v>
      </c>
      <c r="H91" s="63">
        <v>7348</v>
      </c>
      <c r="I91" s="75" t="s">
        <v>134</v>
      </c>
      <c r="K91" s="52">
        <f t="shared" si="1"/>
        <v>0</v>
      </c>
    </row>
    <row r="92" spans="2:11" ht="15.75" x14ac:dyDescent="0.25">
      <c r="B92" s="47" t="s">
        <v>135</v>
      </c>
      <c r="C92" s="63">
        <v>11232</v>
      </c>
      <c r="D92" s="63">
        <v>734</v>
      </c>
      <c r="E92" s="63">
        <v>6089</v>
      </c>
      <c r="F92" s="63">
        <v>0</v>
      </c>
      <c r="G92" s="63">
        <v>0</v>
      </c>
      <c r="H92" s="63">
        <v>4409</v>
      </c>
      <c r="I92" s="75" t="s">
        <v>135</v>
      </c>
      <c r="K92" s="52">
        <f t="shared" si="1"/>
        <v>0</v>
      </c>
    </row>
    <row r="93" spans="2:11" ht="15.75" x14ac:dyDescent="0.25">
      <c r="B93" s="47" t="s">
        <v>136</v>
      </c>
      <c r="C93" s="63">
        <v>42511</v>
      </c>
      <c r="D93" s="63">
        <v>1628</v>
      </c>
      <c r="E93" s="63">
        <v>3378</v>
      </c>
      <c r="F93" s="63">
        <v>0</v>
      </c>
      <c r="G93" s="63">
        <v>28</v>
      </c>
      <c r="H93" s="63">
        <v>37477</v>
      </c>
      <c r="I93" s="75" t="s">
        <v>136</v>
      </c>
      <c r="K93" s="52">
        <f t="shared" si="1"/>
        <v>0</v>
      </c>
    </row>
    <row r="94" spans="2:11" ht="15.75" x14ac:dyDescent="0.25">
      <c r="B94" s="47" t="s">
        <v>137</v>
      </c>
      <c r="C94" s="63">
        <v>36263</v>
      </c>
      <c r="D94" s="63">
        <v>798</v>
      </c>
      <c r="E94" s="63">
        <v>5201</v>
      </c>
      <c r="F94" s="63">
        <v>0</v>
      </c>
      <c r="G94" s="63">
        <v>135</v>
      </c>
      <c r="H94" s="63">
        <v>30129</v>
      </c>
      <c r="I94" s="75" t="s">
        <v>137</v>
      </c>
      <c r="K94" s="52">
        <f t="shared" si="1"/>
        <v>0</v>
      </c>
    </row>
    <row r="95" spans="2:11" ht="15.75" x14ac:dyDescent="0.25">
      <c r="B95" s="47" t="s">
        <v>138</v>
      </c>
      <c r="C95" s="63">
        <v>4465</v>
      </c>
      <c r="D95" s="63">
        <v>937</v>
      </c>
      <c r="E95" s="63">
        <v>2793</v>
      </c>
      <c r="F95" s="63">
        <v>0</v>
      </c>
      <c r="G95" s="63">
        <v>0</v>
      </c>
      <c r="H95" s="63">
        <v>735</v>
      </c>
      <c r="I95" s="75" t="s">
        <v>138</v>
      </c>
      <c r="K95" s="52">
        <f t="shared" si="1"/>
        <v>0</v>
      </c>
    </row>
    <row r="96" spans="2:11" ht="15.75" x14ac:dyDescent="0.25">
      <c r="B96" s="14" t="s">
        <v>139</v>
      </c>
      <c r="C96" s="63">
        <v>5314</v>
      </c>
      <c r="D96" s="63">
        <v>197</v>
      </c>
      <c r="E96" s="63">
        <v>4382</v>
      </c>
      <c r="F96" s="63">
        <v>0</v>
      </c>
      <c r="G96" s="63">
        <v>0</v>
      </c>
      <c r="H96" s="63">
        <v>735</v>
      </c>
      <c r="I96" s="74" t="s">
        <v>139</v>
      </c>
      <c r="K96" s="52">
        <f t="shared" si="1"/>
        <v>0</v>
      </c>
    </row>
    <row r="97" spans="2:11" ht="15.75" x14ac:dyDescent="0.25">
      <c r="B97" s="14" t="s">
        <v>140</v>
      </c>
      <c r="C97" s="63">
        <v>11241</v>
      </c>
      <c r="D97" s="63">
        <v>987</v>
      </c>
      <c r="E97" s="63">
        <v>3640</v>
      </c>
      <c r="F97" s="63">
        <v>0</v>
      </c>
      <c r="G97" s="63">
        <v>0</v>
      </c>
      <c r="H97" s="63">
        <v>6614</v>
      </c>
      <c r="I97" s="74" t="s">
        <v>140</v>
      </c>
      <c r="K97" s="52">
        <f t="shared" si="1"/>
        <v>0</v>
      </c>
    </row>
    <row r="98" spans="2:11" ht="15.75" x14ac:dyDescent="0.25">
      <c r="B98" s="14" t="s">
        <v>141</v>
      </c>
      <c r="C98" s="63">
        <v>38074</v>
      </c>
      <c r="D98" s="63">
        <v>3787</v>
      </c>
      <c r="E98" s="63">
        <v>4158</v>
      </c>
      <c r="F98" s="63">
        <v>0</v>
      </c>
      <c r="G98" s="63">
        <v>0</v>
      </c>
      <c r="H98" s="63">
        <v>30129</v>
      </c>
      <c r="I98" s="74" t="s">
        <v>141</v>
      </c>
      <c r="K98" s="52">
        <f t="shared" si="1"/>
        <v>0</v>
      </c>
    </row>
    <row r="99" spans="2:11" ht="15.75" x14ac:dyDescent="0.25">
      <c r="B99" s="14" t="s">
        <v>142</v>
      </c>
      <c r="C99" s="63">
        <v>6427</v>
      </c>
      <c r="D99" s="63">
        <v>564</v>
      </c>
      <c r="E99" s="63">
        <v>4393</v>
      </c>
      <c r="F99" s="63">
        <v>0</v>
      </c>
      <c r="G99" s="63">
        <v>0</v>
      </c>
      <c r="H99" s="63">
        <v>1470</v>
      </c>
      <c r="I99" s="74" t="s">
        <v>142</v>
      </c>
      <c r="K99" s="52">
        <f t="shared" si="1"/>
        <v>0</v>
      </c>
    </row>
    <row r="100" spans="2:11" ht="15.75" x14ac:dyDescent="0.25">
      <c r="B100" s="14" t="s">
        <v>143</v>
      </c>
      <c r="C100" s="63">
        <v>8326</v>
      </c>
      <c r="D100" s="63">
        <v>1254</v>
      </c>
      <c r="E100" s="63">
        <v>4867</v>
      </c>
      <c r="F100" s="63">
        <v>0</v>
      </c>
      <c r="G100" s="63">
        <v>0</v>
      </c>
      <c r="H100" s="63">
        <v>2205</v>
      </c>
      <c r="I100" s="74" t="s">
        <v>143</v>
      </c>
      <c r="K100" s="52">
        <f t="shared" si="1"/>
        <v>0</v>
      </c>
    </row>
    <row r="101" spans="2:11" ht="15.75" x14ac:dyDescent="0.25">
      <c r="B101" s="14" t="s">
        <v>144</v>
      </c>
      <c r="C101" s="63">
        <v>17332</v>
      </c>
      <c r="D101" s="63">
        <v>12420</v>
      </c>
      <c r="E101" s="63">
        <v>4023</v>
      </c>
      <c r="F101" s="63">
        <v>0</v>
      </c>
      <c r="G101" s="63">
        <v>154</v>
      </c>
      <c r="H101" s="63">
        <v>735</v>
      </c>
      <c r="I101" s="74" t="s">
        <v>144</v>
      </c>
      <c r="K101" s="52">
        <f t="shared" si="1"/>
        <v>0</v>
      </c>
    </row>
    <row r="102" spans="2:11" ht="15.75" x14ac:dyDescent="0.25">
      <c r="B102" s="14" t="s">
        <v>145</v>
      </c>
      <c r="C102" s="63">
        <v>22733</v>
      </c>
      <c r="D102" s="63">
        <v>6947</v>
      </c>
      <c r="E102" s="63">
        <v>7704</v>
      </c>
      <c r="F102" s="63">
        <v>0</v>
      </c>
      <c r="G102" s="63">
        <v>0</v>
      </c>
      <c r="H102" s="63">
        <v>8082</v>
      </c>
      <c r="I102" s="74" t="s">
        <v>145</v>
      </c>
      <c r="K102" s="52">
        <f t="shared" si="1"/>
        <v>0</v>
      </c>
    </row>
    <row r="103" spans="2:11" ht="15.75" x14ac:dyDescent="0.25">
      <c r="B103" s="14" t="s">
        <v>146</v>
      </c>
      <c r="C103" s="63">
        <v>139827</v>
      </c>
      <c r="D103" s="63">
        <v>4783</v>
      </c>
      <c r="E103" s="63">
        <v>9128</v>
      </c>
      <c r="F103" s="63">
        <v>0</v>
      </c>
      <c r="G103" s="63">
        <v>14955</v>
      </c>
      <c r="H103" s="63">
        <v>110961</v>
      </c>
      <c r="I103" s="74" t="s">
        <v>146</v>
      </c>
      <c r="K103" s="52">
        <f t="shared" si="1"/>
        <v>0</v>
      </c>
    </row>
    <row r="104" spans="2:11" ht="15.75" x14ac:dyDescent="0.25">
      <c r="B104" s="14" t="s">
        <v>147</v>
      </c>
      <c r="C104" s="63">
        <v>17687</v>
      </c>
      <c r="D104" s="63">
        <v>12017</v>
      </c>
      <c r="E104" s="63">
        <v>4891</v>
      </c>
      <c r="F104" s="63">
        <v>0</v>
      </c>
      <c r="G104" s="63">
        <v>44</v>
      </c>
      <c r="H104" s="63">
        <v>735</v>
      </c>
      <c r="I104" s="74" t="s">
        <v>147</v>
      </c>
      <c r="K104" s="52">
        <f t="shared" si="1"/>
        <v>0</v>
      </c>
    </row>
    <row r="105" spans="2:11" ht="15.75" x14ac:dyDescent="0.25">
      <c r="B105" s="14" t="s">
        <v>148</v>
      </c>
      <c r="C105" s="63">
        <v>17942</v>
      </c>
      <c r="D105" s="63">
        <v>10081</v>
      </c>
      <c r="E105" s="63">
        <v>7126</v>
      </c>
      <c r="F105" s="63">
        <v>0</v>
      </c>
      <c r="G105" s="63">
        <v>0</v>
      </c>
      <c r="H105" s="63">
        <v>735</v>
      </c>
      <c r="I105" s="74" t="s">
        <v>148</v>
      </c>
      <c r="K105" s="52">
        <f t="shared" si="1"/>
        <v>0</v>
      </c>
    </row>
    <row r="106" spans="2:11" ht="15.75" x14ac:dyDescent="0.25">
      <c r="B106" s="14" t="s">
        <v>149</v>
      </c>
      <c r="C106" s="63">
        <v>19041</v>
      </c>
      <c r="D106" s="63">
        <v>4167</v>
      </c>
      <c r="E106" s="63">
        <v>4586</v>
      </c>
      <c r="F106" s="63">
        <v>0</v>
      </c>
      <c r="G106" s="63">
        <v>0</v>
      </c>
      <c r="H106" s="63">
        <v>10288</v>
      </c>
      <c r="I106" s="74" t="s">
        <v>149</v>
      </c>
      <c r="K106" s="52">
        <f t="shared" si="1"/>
        <v>0</v>
      </c>
    </row>
    <row r="107" spans="2:11" ht="15.75" x14ac:dyDescent="0.25">
      <c r="B107" s="14" t="s">
        <v>150</v>
      </c>
      <c r="C107" s="63">
        <v>52057</v>
      </c>
      <c r="D107" s="63">
        <v>23792</v>
      </c>
      <c r="E107" s="63">
        <v>4015</v>
      </c>
      <c r="F107" s="63">
        <v>0</v>
      </c>
      <c r="G107" s="63">
        <v>0</v>
      </c>
      <c r="H107" s="63">
        <v>24250</v>
      </c>
      <c r="I107" s="74" t="s">
        <v>150</v>
      </c>
      <c r="K107" s="52">
        <f t="shared" si="1"/>
        <v>0</v>
      </c>
    </row>
    <row r="108" spans="2:11" ht="15.75" x14ac:dyDescent="0.25">
      <c r="B108" s="14" t="s">
        <v>224</v>
      </c>
      <c r="C108" s="63">
        <f>4266</f>
        <v>4266</v>
      </c>
      <c r="D108" s="63">
        <v>792</v>
      </c>
      <c r="E108" s="63">
        <v>2739</v>
      </c>
      <c r="F108" s="63">
        <v>0</v>
      </c>
      <c r="G108" s="63">
        <v>0</v>
      </c>
      <c r="H108" s="63">
        <v>735</v>
      </c>
      <c r="I108" s="74" t="s">
        <v>224</v>
      </c>
      <c r="K108" s="52">
        <f t="shared" si="1"/>
        <v>0</v>
      </c>
    </row>
    <row r="109" spans="2:11" ht="15.75" x14ac:dyDescent="0.25">
      <c r="B109" s="14" t="s">
        <v>152</v>
      </c>
      <c r="C109" s="63">
        <v>49071</v>
      </c>
      <c r="D109" s="63">
        <v>1136</v>
      </c>
      <c r="E109" s="63">
        <v>4576</v>
      </c>
      <c r="F109" s="63">
        <v>0</v>
      </c>
      <c r="G109" s="63">
        <v>3</v>
      </c>
      <c r="H109" s="63">
        <f>4335+39021</f>
        <v>43356</v>
      </c>
      <c r="I109" s="74" t="s">
        <v>152</v>
      </c>
      <c r="K109" s="52">
        <f t="shared" si="1"/>
        <v>0</v>
      </c>
    </row>
    <row r="110" spans="2:11" ht="15.75" x14ac:dyDescent="0.25">
      <c r="B110" s="14" t="s">
        <v>153</v>
      </c>
      <c r="C110" s="63">
        <v>19387</v>
      </c>
      <c r="D110" s="63">
        <v>13531</v>
      </c>
      <c r="E110" s="63">
        <v>5121</v>
      </c>
      <c r="F110" s="63">
        <v>0</v>
      </c>
      <c r="G110" s="63">
        <v>0</v>
      </c>
      <c r="H110" s="63">
        <v>735</v>
      </c>
      <c r="I110" s="74" t="s">
        <v>153</v>
      </c>
      <c r="K110" s="52">
        <f t="shared" si="1"/>
        <v>0</v>
      </c>
    </row>
    <row r="111" spans="2:11" x14ac:dyDescent="0.25">
      <c r="B111" s="48" t="s">
        <v>154</v>
      </c>
      <c r="C111" s="63">
        <v>264592</v>
      </c>
      <c r="D111" s="63">
        <v>10849</v>
      </c>
      <c r="E111" s="63">
        <v>895</v>
      </c>
      <c r="F111" s="63">
        <v>62</v>
      </c>
      <c r="G111" s="63">
        <v>0</v>
      </c>
      <c r="H111" s="63">
        <v>252786</v>
      </c>
      <c r="I111" s="76" t="s">
        <v>154</v>
      </c>
      <c r="K111" s="52">
        <f t="shared" si="1"/>
        <v>0</v>
      </c>
    </row>
    <row r="112" spans="2:11" ht="15.75" x14ac:dyDescent="0.25">
      <c r="B112" s="14" t="s">
        <v>155</v>
      </c>
      <c r="C112" s="63">
        <v>7343</v>
      </c>
      <c r="D112" s="63">
        <v>1356</v>
      </c>
      <c r="E112" s="63">
        <v>5252</v>
      </c>
      <c r="F112" s="63">
        <v>0</v>
      </c>
      <c r="G112" s="63">
        <v>0</v>
      </c>
      <c r="H112" s="63">
        <v>735</v>
      </c>
      <c r="I112" s="74" t="s">
        <v>155</v>
      </c>
      <c r="K112" s="52">
        <f t="shared" si="1"/>
        <v>0</v>
      </c>
    </row>
    <row r="113" spans="2:11" ht="15.75" x14ac:dyDescent="0.25">
      <c r="B113" s="14" t="s">
        <v>156</v>
      </c>
      <c r="C113" s="63">
        <v>11790</v>
      </c>
      <c r="D113" s="63">
        <v>6218</v>
      </c>
      <c r="E113" s="63">
        <v>4837</v>
      </c>
      <c r="F113" s="63">
        <v>0</v>
      </c>
      <c r="G113" s="63">
        <v>0</v>
      </c>
      <c r="H113" s="63">
        <v>735</v>
      </c>
      <c r="I113" s="74" t="s">
        <v>156</v>
      </c>
      <c r="K113" s="52">
        <f t="shared" si="1"/>
        <v>0</v>
      </c>
    </row>
    <row r="114" spans="2:11" ht="15.75" x14ac:dyDescent="0.25">
      <c r="B114" s="14" t="s">
        <v>157</v>
      </c>
      <c r="C114" s="63">
        <v>19105</v>
      </c>
      <c r="D114" s="63">
        <v>11528</v>
      </c>
      <c r="E114" s="63">
        <v>4638</v>
      </c>
      <c r="F114" s="63">
        <v>0</v>
      </c>
      <c r="G114" s="63">
        <v>0</v>
      </c>
      <c r="H114" s="63">
        <v>2939</v>
      </c>
      <c r="I114" s="74" t="s">
        <v>157</v>
      </c>
      <c r="K114" s="52">
        <f t="shared" si="1"/>
        <v>0</v>
      </c>
    </row>
    <row r="115" spans="2:11" ht="15.75" x14ac:dyDescent="0.25">
      <c r="B115" s="14" t="s">
        <v>158</v>
      </c>
      <c r="C115" s="63">
        <v>5061</v>
      </c>
      <c r="D115" s="63">
        <v>1767</v>
      </c>
      <c r="E115" s="63">
        <v>2559</v>
      </c>
      <c r="F115" s="63">
        <v>0</v>
      </c>
      <c r="G115" s="63">
        <v>0</v>
      </c>
      <c r="H115" s="63">
        <v>735</v>
      </c>
      <c r="I115" s="74" t="s">
        <v>158</v>
      </c>
      <c r="K115" s="52">
        <f t="shared" si="1"/>
        <v>0</v>
      </c>
    </row>
    <row r="116" spans="2:11" ht="15.75" x14ac:dyDescent="0.25">
      <c r="B116" s="14" t="s">
        <v>159</v>
      </c>
      <c r="C116" s="63">
        <v>11286</v>
      </c>
      <c r="D116" s="63">
        <v>5613</v>
      </c>
      <c r="E116" s="63">
        <v>3827</v>
      </c>
      <c r="F116" s="63">
        <v>3</v>
      </c>
      <c r="G116" s="63">
        <v>373</v>
      </c>
      <c r="H116" s="63">
        <v>1470</v>
      </c>
      <c r="I116" s="74" t="s">
        <v>159</v>
      </c>
      <c r="K116" s="52">
        <f t="shared" si="1"/>
        <v>0</v>
      </c>
    </row>
    <row r="117" spans="2:11" ht="15.75" x14ac:dyDescent="0.25">
      <c r="B117" s="14" t="s">
        <v>160</v>
      </c>
      <c r="C117" s="63">
        <v>15454</v>
      </c>
      <c r="D117" s="63">
        <v>2575</v>
      </c>
      <c r="E117" s="63">
        <v>4797</v>
      </c>
      <c r="F117" s="63">
        <v>0</v>
      </c>
      <c r="G117" s="63">
        <v>0</v>
      </c>
      <c r="H117" s="63">
        <v>8082</v>
      </c>
      <c r="I117" s="74" t="s">
        <v>160</v>
      </c>
      <c r="K117" s="52">
        <f t="shared" si="1"/>
        <v>0</v>
      </c>
    </row>
    <row r="118" spans="2:11" ht="15.75" x14ac:dyDescent="0.25">
      <c r="B118" s="14" t="s">
        <v>161</v>
      </c>
      <c r="C118" s="63">
        <v>27761</v>
      </c>
      <c r="D118" s="63">
        <v>16029</v>
      </c>
      <c r="E118" s="63">
        <v>2914</v>
      </c>
      <c r="F118" s="63">
        <v>0</v>
      </c>
      <c r="G118" s="63">
        <v>0</v>
      </c>
      <c r="H118" s="63">
        <v>8818</v>
      </c>
      <c r="I118" s="74" t="s">
        <v>161</v>
      </c>
      <c r="K118" s="52">
        <f t="shared" si="1"/>
        <v>0</v>
      </c>
    </row>
    <row r="119" spans="2:11" ht="15.75" x14ac:dyDescent="0.25">
      <c r="B119" s="14" t="s">
        <v>162</v>
      </c>
      <c r="C119" s="63">
        <v>4371</v>
      </c>
      <c r="D119" s="63">
        <v>2465</v>
      </c>
      <c r="E119" s="63">
        <v>1171</v>
      </c>
      <c r="F119" s="63">
        <v>0</v>
      </c>
      <c r="G119" s="63">
        <v>0</v>
      </c>
      <c r="H119" s="63">
        <v>735</v>
      </c>
      <c r="I119" s="74" t="s">
        <v>162</v>
      </c>
      <c r="K119" s="52">
        <f t="shared" si="1"/>
        <v>0</v>
      </c>
    </row>
    <row r="120" spans="2:11" ht="15.75" x14ac:dyDescent="0.25">
      <c r="B120" s="14" t="s">
        <v>163</v>
      </c>
      <c r="C120" s="63">
        <v>6732</v>
      </c>
      <c r="D120" s="63">
        <v>3143</v>
      </c>
      <c r="E120" s="63">
        <v>2854</v>
      </c>
      <c r="F120" s="63">
        <v>0</v>
      </c>
      <c r="G120" s="63">
        <v>0</v>
      </c>
      <c r="H120" s="63">
        <v>735</v>
      </c>
      <c r="I120" s="74" t="s">
        <v>163</v>
      </c>
      <c r="K120" s="52">
        <f t="shared" si="1"/>
        <v>0</v>
      </c>
    </row>
    <row r="121" spans="2:11" ht="15.75" x14ac:dyDescent="0.25">
      <c r="B121" s="14" t="s">
        <v>164</v>
      </c>
      <c r="C121" s="63">
        <v>12561</v>
      </c>
      <c r="D121" s="63">
        <v>4227</v>
      </c>
      <c r="E121" s="63">
        <v>2455</v>
      </c>
      <c r="F121" s="63">
        <v>0</v>
      </c>
      <c r="G121" s="63">
        <v>0</v>
      </c>
      <c r="H121" s="63">
        <f>5379+500</f>
        <v>5879</v>
      </c>
      <c r="I121" s="74" t="s">
        <v>164</v>
      </c>
      <c r="K121" s="52">
        <f t="shared" si="1"/>
        <v>0</v>
      </c>
    </row>
    <row r="122" spans="2:11" ht="15.75" x14ac:dyDescent="0.25">
      <c r="B122" s="15" t="s">
        <v>165</v>
      </c>
      <c r="C122" s="63">
        <v>10201</v>
      </c>
      <c r="D122" s="63">
        <v>6992</v>
      </c>
      <c r="E122" s="63">
        <v>2474</v>
      </c>
      <c r="F122" s="63">
        <v>0</v>
      </c>
      <c r="G122" s="63">
        <v>0</v>
      </c>
      <c r="H122" s="63">
        <v>735</v>
      </c>
      <c r="I122" s="77" t="s">
        <v>165</v>
      </c>
      <c r="K122" s="52">
        <f t="shared" si="1"/>
        <v>0</v>
      </c>
    </row>
    <row r="123" spans="2:11" ht="15.75" x14ac:dyDescent="0.25">
      <c r="B123" s="14" t="s">
        <v>166</v>
      </c>
      <c r="C123" s="63">
        <v>26167</v>
      </c>
      <c r="D123" s="63">
        <v>9203</v>
      </c>
      <c r="E123" s="63">
        <v>729</v>
      </c>
      <c r="F123" s="63">
        <v>47</v>
      </c>
      <c r="G123" s="63">
        <v>22</v>
      </c>
      <c r="H123" s="63">
        <v>16166</v>
      </c>
      <c r="I123" s="74" t="s">
        <v>166</v>
      </c>
      <c r="K123" s="52">
        <f t="shared" si="1"/>
        <v>0</v>
      </c>
    </row>
    <row r="124" spans="2:11" ht="15.75" x14ac:dyDescent="0.25">
      <c r="B124" s="14" t="s">
        <v>167</v>
      </c>
      <c r="C124" s="63">
        <v>36408</v>
      </c>
      <c r="D124" s="63">
        <v>18205</v>
      </c>
      <c r="E124" s="63">
        <v>1007</v>
      </c>
      <c r="F124" s="63">
        <v>63</v>
      </c>
      <c r="G124" s="63">
        <v>232</v>
      </c>
      <c r="H124" s="63">
        <v>16901</v>
      </c>
      <c r="I124" s="74" t="s">
        <v>167</v>
      </c>
      <c r="K124" s="52">
        <f t="shared" si="1"/>
        <v>0</v>
      </c>
    </row>
    <row r="125" spans="2:11" ht="15.75" x14ac:dyDescent="0.25">
      <c r="B125" s="14" t="s">
        <v>168</v>
      </c>
      <c r="C125" s="63">
        <v>2718</v>
      </c>
      <c r="D125" s="63">
        <v>32</v>
      </c>
      <c r="E125" s="63">
        <v>1951</v>
      </c>
      <c r="F125" s="63">
        <v>0</v>
      </c>
      <c r="G125" s="63">
        <v>0</v>
      </c>
      <c r="H125" s="63">
        <v>735</v>
      </c>
      <c r="I125" s="74" t="s">
        <v>168</v>
      </c>
      <c r="K125" s="52">
        <f t="shared" si="1"/>
        <v>0</v>
      </c>
    </row>
    <row r="126" spans="2:11" ht="15.75" x14ac:dyDescent="0.25">
      <c r="B126" s="14" t="s">
        <v>169</v>
      </c>
      <c r="C126" s="63">
        <v>6915</v>
      </c>
      <c r="D126" s="63">
        <v>507</v>
      </c>
      <c r="E126" s="63">
        <v>3469</v>
      </c>
      <c r="F126" s="63">
        <v>0</v>
      </c>
      <c r="G126" s="63">
        <v>0</v>
      </c>
      <c r="H126" s="63">
        <v>2939</v>
      </c>
      <c r="I126" s="74" t="s">
        <v>169</v>
      </c>
      <c r="K126" s="52">
        <f t="shared" si="1"/>
        <v>0</v>
      </c>
    </row>
    <row r="127" spans="2:11" ht="15.75" x14ac:dyDescent="0.25">
      <c r="B127" s="46" t="s">
        <v>170</v>
      </c>
      <c r="C127" s="63">
        <v>43884</v>
      </c>
      <c r="D127" s="63">
        <v>8129</v>
      </c>
      <c r="E127" s="63">
        <v>9142</v>
      </c>
      <c r="F127" s="63">
        <v>0</v>
      </c>
      <c r="G127" s="63">
        <v>2363</v>
      </c>
      <c r="H127" s="63">
        <v>24250</v>
      </c>
      <c r="I127" s="73" t="s">
        <v>170</v>
      </c>
      <c r="K127" s="52">
        <f t="shared" si="1"/>
        <v>0</v>
      </c>
    </row>
    <row r="128" spans="2:11" ht="15.75" x14ac:dyDescent="0.25">
      <c r="B128" s="14" t="s">
        <v>171</v>
      </c>
      <c r="C128" s="63">
        <v>5649</v>
      </c>
      <c r="D128" s="63">
        <v>967</v>
      </c>
      <c r="E128" s="63">
        <v>3947</v>
      </c>
      <c r="F128" s="63">
        <v>0</v>
      </c>
      <c r="G128" s="63">
        <v>0</v>
      </c>
      <c r="H128" s="63">
        <v>735</v>
      </c>
      <c r="I128" s="74" t="s">
        <v>171</v>
      </c>
      <c r="K128" s="52">
        <f t="shared" si="1"/>
        <v>0</v>
      </c>
    </row>
    <row r="129" spans="2:11" ht="15.75" x14ac:dyDescent="0.25">
      <c r="B129" s="15" t="s">
        <v>172</v>
      </c>
      <c r="C129" s="63">
        <v>2095</v>
      </c>
      <c r="D129" s="63">
        <v>23</v>
      </c>
      <c r="E129" s="63">
        <v>1337</v>
      </c>
      <c r="F129" s="63">
        <v>0</v>
      </c>
      <c r="G129" s="63">
        <v>0</v>
      </c>
      <c r="H129" s="63">
        <v>735</v>
      </c>
      <c r="I129" s="77" t="s">
        <v>172</v>
      </c>
      <c r="K129" s="52">
        <f t="shared" si="1"/>
        <v>0</v>
      </c>
    </row>
    <row r="130" spans="2:11" ht="15.75" x14ac:dyDescent="0.25">
      <c r="B130" s="15" t="s">
        <v>173</v>
      </c>
      <c r="C130" s="63">
        <v>18919</v>
      </c>
      <c r="D130" s="63">
        <v>9499</v>
      </c>
      <c r="E130" s="63">
        <v>4591</v>
      </c>
      <c r="F130" s="63">
        <v>0</v>
      </c>
      <c r="G130" s="63">
        <v>420</v>
      </c>
      <c r="H130" s="63">
        <v>4409</v>
      </c>
      <c r="I130" s="77" t="s">
        <v>173</v>
      </c>
      <c r="K130" s="52">
        <f t="shared" si="1"/>
        <v>0</v>
      </c>
    </row>
    <row r="131" spans="2:11" ht="15.75" x14ac:dyDescent="0.25">
      <c r="B131" s="15" t="s">
        <v>174</v>
      </c>
      <c r="C131" s="63">
        <v>18773</v>
      </c>
      <c r="D131" s="63">
        <v>7358</v>
      </c>
      <c r="E131" s="63">
        <v>9210</v>
      </c>
      <c r="F131" s="63">
        <v>0</v>
      </c>
      <c r="G131" s="63">
        <v>0</v>
      </c>
      <c r="H131" s="63">
        <v>2205</v>
      </c>
      <c r="I131" s="77" t="s">
        <v>174</v>
      </c>
      <c r="K131" s="52">
        <f t="shared" si="1"/>
        <v>0</v>
      </c>
    </row>
    <row r="132" spans="2:11" ht="15.75" x14ac:dyDescent="0.25">
      <c r="B132" s="15" t="s">
        <v>175</v>
      </c>
      <c r="C132" s="63">
        <v>37271</v>
      </c>
      <c r="D132" s="63">
        <v>17428</v>
      </c>
      <c r="E132" s="63">
        <v>5803</v>
      </c>
      <c r="F132" s="63">
        <v>0</v>
      </c>
      <c r="G132" s="63">
        <v>78</v>
      </c>
      <c r="H132" s="63">
        <v>13962</v>
      </c>
      <c r="I132" s="77" t="s">
        <v>175</v>
      </c>
      <c r="K132" s="52">
        <f t="shared" si="1"/>
        <v>0</v>
      </c>
    </row>
    <row r="133" spans="2:11" ht="15.75" x14ac:dyDescent="0.25">
      <c r="B133" s="15" t="s">
        <v>176</v>
      </c>
      <c r="C133" s="63">
        <v>18697</v>
      </c>
      <c r="D133" s="63">
        <v>5207</v>
      </c>
      <c r="E133" s="63">
        <v>6876</v>
      </c>
      <c r="F133" s="63">
        <v>0</v>
      </c>
      <c r="G133" s="63">
        <v>0</v>
      </c>
      <c r="H133" s="63">
        <v>6614</v>
      </c>
      <c r="I133" s="77" t="s">
        <v>176</v>
      </c>
      <c r="K133" s="52">
        <f t="shared" si="1"/>
        <v>0</v>
      </c>
    </row>
    <row r="134" spans="2:11" ht="15.75" x14ac:dyDescent="0.25">
      <c r="B134" s="15" t="s">
        <v>177</v>
      </c>
      <c r="C134" s="63">
        <v>31683</v>
      </c>
      <c r="D134" s="63">
        <v>25249</v>
      </c>
      <c r="E134" s="63">
        <v>5564</v>
      </c>
      <c r="F134" s="63">
        <v>0</v>
      </c>
      <c r="G134" s="63">
        <v>135</v>
      </c>
      <c r="H134" s="63">
        <v>735</v>
      </c>
      <c r="I134" s="77" t="s">
        <v>177</v>
      </c>
      <c r="K134" s="52">
        <f t="shared" si="1"/>
        <v>0</v>
      </c>
    </row>
    <row r="135" spans="2:11" ht="15.75" x14ac:dyDescent="0.25">
      <c r="B135" s="80" t="s">
        <v>178</v>
      </c>
      <c r="C135" s="81">
        <v>77072</v>
      </c>
      <c r="D135" s="81">
        <v>2954</v>
      </c>
      <c r="E135" s="81">
        <v>1317</v>
      </c>
      <c r="F135" s="81">
        <v>9</v>
      </c>
      <c r="G135" s="81">
        <v>1512</v>
      </c>
      <c r="H135" s="81">
        <v>71280</v>
      </c>
      <c r="I135" s="82" t="s">
        <v>178</v>
      </c>
      <c r="K135" s="52">
        <f t="shared" si="1"/>
        <v>0</v>
      </c>
    </row>
    <row r="136" spans="2:11" ht="15.75" x14ac:dyDescent="0.25">
      <c r="B136" s="62"/>
    </row>
    <row r="137" spans="2:11" ht="15.75" x14ac:dyDescent="0.25">
      <c r="B137" s="62"/>
    </row>
    <row r="138" spans="2:11" ht="15.75" x14ac:dyDescent="0.25">
      <c r="B138" s="62"/>
    </row>
    <row r="139" spans="2:11" ht="15.75" x14ac:dyDescent="0.25">
      <c r="B139" s="62" t="s">
        <v>211</v>
      </c>
      <c r="C139" s="50">
        <f>C12-C13-C33</f>
        <v>0</v>
      </c>
      <c r="D139" s="50">
        <f t="shared" ref="D139:H139" si="2">D12-D13-D33</f>
        <v>0</v>
      </c>
      <c r="E139" s="50">
        <f t="shared" si="2"/>
        <v>0</v>
      </c>
      <c r="F139" s="50">
        <f t="shared" si="2"/>
        <v>0</v>
      </c>
      <c r="G139" s="50">
        <f t="shared" si="2"/>
        <v>0</v>
      </c>
      <c r="H139" s="50">
        <f t="shared" si="2"/>
        <v>0</v>
      </c>
    </row>
    <row r="141" spans="2:11" x14ac:dyDescent="0.25">
      <c r="B141" s="20" t="s">
        <v>210</v>
      </c>
      <c r="C141" s="50">
        <f>SUM(C34:C135)-C33</f>
        <v>0</v>
      </c>
      <c r="D141" s="50">
        <f t="shared" ref="D141:H141" si="3">SUM(D34:D135)-D33</f>
        <v>0</v>
      </c>
      <c r="E141" s="50">
        <f t="shared" si="3"/>
        <v>0</v>
      </c>
      <c r="F141" s="50">
        <f t="shared" si="3"/>
        <v>0</v>
      </c>
      <c r="G141" s="50">
        <f t="shared" si="3"/>
        <v>0</v>
      </c>
      <c r="H141" s="50">
        <f t="shared" si="3"/>
        <v>0</v>
      </c>
    </row>
  </sheetData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K141"/>
  <sheetViews>
    <sheetView showGridLines="0"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3" sqref="C3"/>
    </sheetView>
  </sheetViews>
  <sheetFormatPr baseColWidth="10" defaultRowHeight="15" x14ac:dyDescent="0.25"/>
  <cols>
    <col min="2" max="2" width="28.5703125" style="20" customWidth="1"/>
    <col min="3" max="8" width="21.42578125" customWidth="1"/>
    <col min="9" max="9" width="28.5703125" style="20" customWidth="1"/>
    <col min="11" max="11" width="14.42578125" bestFit="1" customWidth="1"/>
  </cols>
  <sheetData>
    <row r="2" spans="2:11" x14ac:dyDescent="0.25">
      <c r="B2" s="37" t="s">
        <v>206</v>
      </c>
      <c r="I2" s="37"/>
    </row>
    <row r="3" spans="2:11" x14ac:dyDescent="0.25">
      <c r="B3" s="37" t="s">
        <v>207</v>
      </c>
      <c r="C3" s="37" t="s">
        <v>256</v>
      </c>
      <c r="I3" s="37"/>
    </row>
    <row r="4" spans="2:11" x14ac:dyDescent="0.25">
      <c r="B4" s="37" t="s">
        <v>208</v>
      </c>
      <c r="I4" s="37"/>
    </row>
    <row r="5" spans="2:11" x14ac:dyDescent="0.25">
      <c r="B5" s="37" t="s">
        <v>182</v>
      </c>
      <c r="I5" s="37"/>
    </row>
    <row r="6" spans="2:11" x14ac:dyDescent="0.25">
      <c r="B6" s="37" t="s">
        <v>202</v>
      </c>
      <c r="I6" s="37"/>
    </row>
    <row r="10" spans="2:11" ht="45" customHeight="1" x14ac:dyDescent="0.25">
      <c r="B10" s="60" t="s">
        <v>180</v>
      </c>
      <c r="C10" s="67" t="s">
        <v>36</v>
      </c>
      <c r="D10" s="67" t="s">
        <v>48</v>
      </c>
      <c r="E10" s="67" t="s">
        <v>49</v>
      </c>
      <c r="F10" s="67" t="s">
        <v>50</v>
      </c>
      <c r="G10" s="67" t="s">
        <v>51</v>
      </c>
      <c r="H10" s="67" t="s">
        <v>52</v>
      </c>
      <c r="I10" s="60" t="s">
        <v>180</v>
      </c>
    </row>
    <row r="11" spans="2:11" s="53" customFormat="1" ht="37.5" customHeight="1" x14ac:dyDescent="0.25">
      <c r="B11" s="21" t="s">
        <v>56</v>
      </c>
      <c r="C11" s="83">
        <v>62280111725</v>
      </c>
      <c r="D11" s="83">
        <v>6078973900</v>
      </c>
      <c r="E11" s="83">
        <v>6756209993</v>
      </c>
      <c r="F11" s="83">
        <v>738642679</v>
      </c>
      <c r="G11" s="83">
        <v>439733453</v>
      </c>
      <c r="H11" s="83">
        <v>48266551700</v>
      </c>
      <c r="I11" s="21" t="s">
        <v>56</v>
      </c>
      <c r="K11" s="52">
        <f>SUM(D11:H11)-C11</f>
        <v>0</v>
      </c>
    </row>
    <row r="12" spans="2:11" s="53" customFormat="1" ht="37.5" customHeight="1" x14ac:dyDescent="0.25">
      <c r="B12" s="58" t="s">
        <v>57</v>
      </c>
      <c r="C12" s="84">
        <v>31537374650</v>
      </c>
      <c r="D12" s="84">
        <v>117536883</v>
      </c>
      <c r="E12" s="84">
        <v>51095454</v>
      </c>
      <c r="F12" s="84">
        <v>438896</v>
      </c>
      <c r="G12" s="84">
        <v>42564117</v>
      </c>
      <c r="H12" s="84">
        <v>31325739300</v>
      </c>
      <c r="I12" s="58" t="s">
        <v>57</v>
      </c>
      <c r="K12" s="52">
        <f t="shared" ref="K12:K75" si="0">SUM(D12:H12)-C12</f>
        <v>0</v>
      </c>
    </row>
    <row r="13" spans="2:11" ht="15.75" x14ac:dyDescent="0.25">
      <c r="B13" s="21" t="s">
        <v>58</v>
      </c>
      <c r="C13" s="63">
        <v>327188222</v>
      </c>
      <c r="D13" s="63">
        <v>8729073</v>
      </c>
      <c r="E13" s="63">
        <v>2937449</v>
      </c>
      <c r="F13" s="63">
        <v>0</v>
      </c>
      <c r="G13" s="63">
        <v>0</v>
      </c>
      <c r="H13" s="63">
        <v>315521700</v>
      </c>
      <c r="I13" s="21" t="s">
        <v>58</v>
      </c>
      <c r="K13" s="52">
        <f t="shared" si="0"/>
        <v>0</v>
      </c>
    </row>
    <row r="14" spans="2:11" ht="15.75" x14ac:dyDescent="0.25">
      <c r="B14" s="21" t="s">
        <v>59</v>
      </c>
      <c r="C14" s="63">
        <v>4603286644</v>
      </c>
      <c r="D14" s="63">
        <v>345056</v>
      </c>
      <c r="E14" s="63">
        <v>100588</v>
      </c>
      <c r="F14" s="63">
        <v>0</v>
      </c>
      <c r="G14" s="63">
        <v>0</v>
      </c>
      <c r="H14" s="63">
        <v>4602841000</v>
      </c>
      <c r="I14" s="21" t="s">
        <v>59</v>
      </c>
      <c r="K14" s="52">
        <f t="shared" si="0"/>
        <v>0</v>
      </c>
    </row>
    <row r="15" spans="2:11" ht="15.75" x14ac:dyDescent="0.25">
      <c r="B15" s="21" t="s">
        <v>60</v>
      </c>
      <c r="C15" s="63">
        <v>1705510933</v>
      </c>
      <c r="D15" s="63">
        <v>8165224</v>
      </c>
      <c r="E15" s="63">
        <v>4153936</v>
      </c>
      <c r="F15" s="63">
        <v>0</v>
      </c>
      <c r="G15" s="63">
        <v>547773</v>
      </c>
      <c r="H15" s="63">
        <v>1692644000</v>
      </c>
      <c r="I15" s="21" t="s">
        <v>60</v>
      </c>
      <c r="K15" s="52">
        <f t="shared" si="0"/>
        <v>0</v>
      </c>
    </row>
    <row r="16" spans="2:11" ht="15.75" x14ac:dyDescent="0.25">
      <c r="B16" s="21" t="s">
        <v>181</v>
      </c>
      <c r="C16" s="63">
        <v>347847249</v>
      </c>
      <c r="D16" s="63">
        <v>1529128</v>
      </c>
      <c r="E16" s="63">
        <v>12420721</v>
      </c>
      <c r="F16" s="63">
        <v>0</v>
      </c>
      <c r="G16" s="63">
        <v>0</v>
      </c>
      <c r="H16" s="63">
        <v>333897400</v>
      </c>
      <c r="I16" s="21" t="s">
        <v>181</v>
      </c>
      <c r="K16" s="52">
        <f t="shared" si="0"/>
        <v>0</v>
      </c>
    </row>
    <row r="17" spans="2:11" ht="15.75" x14ac:dyDescent="0.25">
      <c r="B17" s="21" t="s">
        <v>61</v>
      </c>
      <c r="C17" s="63">
        <v>815584223</v>
      </c>
      <c r="D17" s="63">
        <v>33746107</v>
      </c>
      <c r="E17" s="63">
        <v>4612216</v>
      </c>
      <c r="F17" s="63">
        <v>0</v>
      </c>
      <c r="G17" s="63">
        <v>0</v>
      </c>
      <c r="H17" s="63">
        <v>777225900</v>
      </c>
      <c r="I17" s="21" t="s">
        <v>61</v>
      </c>
      <c r="K17" s="52">
        <f t="shared" si="0"/>
        <v>0</v>
      </c>
    </row>
    <row r="18" spans="2:11" ht="15.75" x14ac:dyDescent="0.25">
      <c r="B18" s="21" t="s">
        <v>62</v>
      </c>
      <c r="C18" s="63">
        <v>2645386723</v>
      </c>
      <c r="D18" s="63">
        <v>0</v>
      </c>
      <c r="E18" s="63">
        <v>27570</v>
      </c>
      <c r="F18" s="63">
        <v>0</v>
      </c>
      <c r="G18" s="63">
        <v>6372553</v>
      </c>
      <c r="H18" s="63">
        <v>2638986600</v>
      </c>
      <c r="I18" s="21" t="s">
        <v>62</v>
      </c>
      <c r="K18" s="52">
        <f t="shared" si="0"/>
        <v>0</v>
      </c>
    </row>
    <row r="19" spans="2:11" ht="15.75" x14ac:dyDescent="0.25">
      <c r="B19" s="21" t="s">
        <v>63</v>
      </c>
      <c r="C19" s="63">
        <v>818945435</v>
      </c>
      <c r="D19" s="63">
        <v>8064386</v>
      </c>
      <c r="E19" s="63">
        <v>4175049</v>
      </c>
      <c r="F19" s="63">
        <v>0</v>
      </c>
      <c r="G19" s="63">
        <v>1620000</v>
      </c>
      <c r="H19" s="63">
        <v>805086000</v>
      </c>
      <c r="I19" s="21" t="s">
        <v>63</v>
      </c>
      <c r="K19" s="52">
        <f t="shared" si="0"/>
        <v>0</v>
      </c>
    </row>
    <row r="20" spans="2:11" ht="15.75" x14ac:dyDescent="0.25">
      <c r="B20" s="21" t="s">
        <v>64</v>
      </c>
      <c r="C20" s="63">
        <v>940541600</v>
      </c>
      <c r="D20" s="63">
        <v>0</v>
      </c>
      <c r="E20" s="63">
        <v>0</v>
      </c>
      <c r="F20" s="63">
        <v>0</v>
      </c>
      <c r="G20" s="63">
        <v>0</v>
      </c>
      <c r="H20" s="63">
        <v>940541600</v>
      </c>
      <c r="I20" s="21" t="s">
        <v>64</v>
      </c>
      <c r="K20" s="52">
        <f t="shared" si="0"/>
        <v>0</v>
      </c>
    </row>
    <row r="21" spans="2:11" ht="15.75" x14ac:dyDescent="0.25">
      <c r="B21" s="21" t="s">
        <v>65</v>
      </c>
      <c r="C21" s="63">
        <v>1171970812</v>
      </c>
      <c r="D21" s="63">
        <v>0</v>
      </c>
      <c r="E21" s="63">
        <v>1002012</v>
      </c>
      <c r="F21" s="63">
        <v>0</v>
      </c>
      <c r="G21" s="63">
        <v>0</v>
      </c>
      <c r="H21" s="63">
        <v>1170968800</v>
      </c>
      <c r="I21" s="21" t="s">
        <v>65</v>
      </c>
      <c r="K21" s="52">
        <f t="shared" si="0"/>
        <v>0</v>
      </c>
    </row>
    <row r="22" spans="2:11" ht="15.75" x14ac:dyDescent="0.25">
      <c r="B22" s="21" t="s">
        <v>66</v>
      </c>
      <c r="C22" s="63">
        <v>4028770495</v>
      </c>
      <c r="D22" s="63">
        <v>2853448</v>
      </c>
      <c r="E22" s="63">
        <v>5148047</v>
      </c>
      <c r="F22" s="63">
        <v>0</v>
      </c>
      <c r="G22" s="63">
        <v>3625000</v>
      </c>
      <c r="H22" s="63">
        <v>4017144000</v>
      </c>
      <c r="I22" s="21" t="s">
        <v>66</v>
      </c>
      <c r="K22" s="52">
        <f t="shared" si="0"/>
        <v>0</v>
      </c>
    </row>
    <row r="23" spans="2:11" ht="15.75" x14ac:dyDescent="0.25">
      <c r="B23" s="21" t="s">
        <v>67</v>
      </c>
      <c r="C23" s="63">
        <v>559739863</v>
      </c>
      <c r="D23" s="63">
        <v>849536</v>
      </c>
      <c r="E23" s="63">
        <v>5563127</v>
      </c>
      <c r="F23" s="63">
        <v>0</v>
      </c>
      <c r="G23" s="63">
        <v>0</v>
      </c>
      <c r="H23" s="63">
        <v>553327200</v>
      </c>
      <c r="I23" s="21" t="s">
        <v>67</v>
      </c>
      <c r="K23" s="52">
        <f t="shared" si="0"/>
        <v>0</v>
      </c>
    </row>
    <row r="24" spans="2:11" ht="15.75" x14ac:dyDescent="0.25">
      <c r="B24" s="21" t="s">
        <v>68</v>
      </c>
      <c r="C24" s="63">
        <v>335782938</v>
      </c>
      <c r="D24" s="63">
        <v>4793900</v>
      </c>
      <c r="E24" s="63">
        <v>9503878</v>
      </c>
      <c r="F24" s="63">
        <v>0</v>
      </c>
      <c r="G24" s="63">
        <v>3124360</v>
      </c>
      <c r="H24" s="63">
        <v>318360800</v>
      </c>
      <c r="I24" s="21" t="s">
        <v>68</v>
      </c>
      <c r="K24" s="52">
        <f t="shared" si="0"/>
        <v>0</v>
      </c>
    </row>
    <row r="25" spans="2:11" ht="15.75" x14ac:dyDescent="0.25">
      <c r="B25" s="21" t="s">
        <v>69</v>
      </c>
      <c r="C25" s="63">
        <v>1611423712</v>
      </c>
      <c r="D25" s="63">
        <v>319408</v>
      </c>
      <c r="E25" s="63">
        <v>123004</v>
      </c>
      <c r="F25" s="63">
        <v>0</v>
      </c>
      <c r="G25" s="63">
        <v>0</v>
      </c>
      <c r="H25" s="63">
        <v>1610981300</v>
      </c>
      <c r="I25" s="21" t="s">
        <v>69</v>
      </c>
      <c r="K25" s="52">
        <f t="shared" si="0"/>
        <v>0</v>
      </c>
    </row>
    <row r="26" spans="2:11" ht="15.75" x14ac:dyDescent="0.25">
      <c r="B26" s="21" t="s">
        <v>70</v>
      </c>
      <c r="C26" s="63">
        <v>1398331599</v>
      </c>
      <c r="D26" s="63">
        <v>3832893</v>
      </c>
      <c r="E26" s="63">
        <v>147501</v>
      </c>
      <c r="F26" s="63">
        <v>113749</v>
      </c>
      <c r="G26" s="63">
        <v>5656</v>
      </c>
      <c r="H26" s="63">
        <v>1394231800</v>
      </c>
      <c r="I26" s="21" t="s">
        <v>70</v>
      </c>
      <c r="K26" s="52">
        <f t="shared" si="0"/>
        <v>0</v>
      </c>
    </row>
    <row r="27" spans="2:11" ht="15.75" x14ac:dyDescent="0.25">
      <c r="B27" s="21" t="s">
        <v>71</v>
      </c>
      <c r="C27" s="63">
        <v>819761895</v>
      </c>
      <c r="D27" s="63">
        <v>301080</v>
      </c>
      <c r="E27" s="63">
        <v>278967</v>
      </c>
      <c r="F27" s="63">
        <v>325147</v>
      </c>
      <c r="G27" s="63">
        <v>5502901</v>
      </c>
      <c r="H27" s="63">
        <v>813353800</v>
      </c>
      <c r="I27" s="21" t="s">
        <v>71</v>
      </c>
      <c r="K27" s="52">
        <f t="shared" si="0"/>
        <v>0</v>
      </c>
    </row>
    <row r="28" spans="2:11" ht="15.75" x14ac:dyDescent="0.25">
      <c r="B28" s="21" t="s">
        <v>72</v>
      </c>
      <c r="C28" s="63">
        <v>1490435856</v>
      </c>
      <c r="D28" s="63">
        <v>1064692</v>
      </c>
      <c r="E28" s="63">
        <v>177964</v>
      </c>
      <c r="F28" s="63">
        <v>0</v>
      </c>
      <c r="G28" s="63">
        <v>4654200</v>
      </c>
      <c r="H28" s="63">
        <v>1484539000</v>
      </c>
      <c r="I28" s="21" t="s">
        <v>72</v>
      </c>
      <c r="K28" s="52">
        <f t="shared" si="0"/>
        <v>0</v>
      </c>
    </row>
    <row r="29" spans="2:11" ht="15.75" x14ac:dyDescent="0.25">
      <c r="B29" s="21" t="s">
        <v>73</v>
      </c>
      <c r="C29" s="63">
        <v>4246948618</v>
      </c>
      <c r="D29" s="63">
        <v>42836483</v>
      </c>
      <c r="E29" s="63">
        <v>545461</v>
      </c>
      <c r="F29" s="63">
        <v>0</v>
      </c>
      <c r="G29" s="63">
        <v>17111674</v>
      </c>
      <c r="H29" s="63">
        <v>4186455000</v>
      </c>
      <c r="I29" s="21" t="s">
        <v>73</v>
      </c>
      <c r="K29" s="52">
        <f t="shared" si="0"/>
        <v>0</v>
      </c>
    </row>
    <row r="30" spans="2:11" ht="15.75" x14ac:dyDescent="0.25">
      <c r="B30" s="21" t="s">
        <v>74</v>
      </c>
      <c r="C30" s="63">
        <v>1226010264</v>
      </c>
      <c r="D30" s="63">
        <v>0</v>
      </c>
      <c r="E30" s="63">
        <v>177964</v>
      </c>
      <c r="F30" s="63">
        <v>0</v>
      </c>
      <c r="G30" s="63">
        <v>0</v>
      </c>
      <c r="H30" s="63">
        <v>1225832300</v>
      </c>
      <c r="I30" s="21" t="s">
        <v>74</v>
      </c>
      <c r="K30" s="52">
        <f t="shared" si="0"/>
        <v>0</v>
      </c>
    </row>
    <row r="31" spans="2:11" ht="15.75" x14ac:dyDescent="0.25">
      <c r="B31" s="21" t="s">
        <v>75</v>
      </c>
      <c r="C31" s="63">
        <v>2443907569</v>
      </c>
      <c r="D31" s="63">
        <v>106469</v>
      </c>
      <c r="E31" s="63">
        <v>0</v>
      </c>
      <c r="F31" s="63">
        <v>0</v>
      </c>
      <c r="G31" s="63">
        <v>0</v>
      </c>
      <c r="H31" s="63">
        <v>2443801100</v>
      </c>
      <c r="I31" s="21" t="s">
        <v>75</v>
      </c>
      <c r="K31" s="52">
        <f t="shared" si="0"/>
        <v>0</v>
      </c>
    </row>
    <row r="32" spans="2:11" s="53" customFormat="1" ht="37.5" customHeight="1" x14ac:dyDescent="0.25">
      <c r="B32" s="36" t="s">
        <v>76</v>
      </c>
      <c r="C32" s="84">
        <v>30742737075</v>
      </c>
      <c r="D32" s="84">
        <v>5961437017</v>
      </c>
      <c r="E32" s="84">
        <v>6705114539</v>
      </c>
      <c r="F32" s="84">
        <v>738203783</v>
      </c>
      <c r="G32" s="84">
        <v>397169336</v>
      </c>
      <c r="H32" s="84">
        <v>16940812400</v>
      </c>
      <c r="I32" s="36" t="s">
        <v>76</v>
      </c>
      <c r="K32" s="52">
        <f t="shared" si="0"/>
        <v>0</v>
      </c>
    </row>
    <row r="33" spans="2:11" ht="15.75" x14ac:dyDescent="0.25">
      <c r="B33" s="46" t="s">
        <v>77</v>
      </c>
      <c r="C33" s="63">
        <v>296324130</v>
      </c>
      <c r="D33" s="63">
        <v>76520233</v>
      </c>
      <c r="E33" s="63">
        <v>98130497</v>
      </c>
      <c r="F33" s="63">
        <v>0</v>
      </c>
      <c r="G33" s="63">
        <v>42000</v>
      </c>
      <c r="H33" s="63">
        <v>121631400</v>
      </c>
      <c r="I33" s="46" t="s">
        <v>77</v>
      </c>
      <c r="K33" s="52">
        <f t="shared" si="0"/>
        <v>0</v>
      </c>
    </row>
    <row r="34" spans="2:11" ht="15.75" x14ac:dyDescent="0.25">
      <c r="B34" s="14" t="s">
        <v>78</v>
      </c>
      <c r="C34" s="63">
        <v>47566903</v>
      </c>
      <c r="D34" s="63">
        <v>26192129</v>
      </c>
      <c r="E34" s="63">
        <v>21144774</v>
      </c>
      <c r="F34" s="63">
        <v>0</v>
      </c>
      <c r="G34" s="63">
        <v>0</v>
      </c>
      <c r="H34" s="63">
        <v>230000</v>
      </c>
      <c r="I34" s="14" t="s">
        <v>78</v>
      </c>
      <c r="K34" s="52">
        <f t="shared" si="0"/>
        <v>0</v>
      </c>
    </row>
    <row r="35" spans="2:11" ht="15.75" x14ac:dyDescent="0.25">
      <c r="B35" s="14" t="s">
        <v>79</v>
      </c>
      <c r="C35" s="63">
        <v>216497803</v>
      </c>
      <c r="D35" s="63">
        <v>16225736</v>
      </c>
      <c r="E35" s="63">
        <v>200033567</v>
      </c>
      <c r="F35" s="63">
        <v>0</v>
      </c>
      <c r="G35" s="63">
        <v>0</v>
      </c>
      <c r="H35" s="63">
        <v>238500</v>
      </c>
      <c r="I35" s="14" t="s">
        <v>79</v>
      </c>
      <c r="K35" s="52">
        <f t="shared" si="0"/>
        <v>0</v>
      </c>
    </row>
    <row r="36" spans="2:11" ht="15.75" x14ac:dyDescent="0.25">
      <c r="B36" s="14" t="s">
        <v>80</v>
      </c>
      <c r="C36" s="63">
        <v>515107968</v>
      </c>
      <c r="D36" s="63">
        <v>34000805</v>
      </c>
      <c r="E36" s="63">
        <v>168488080</v>
      </c>
      <c r="F36" s="63">
        <v>0</v>
      </c>
      <c r="G36" s="63">
        <v>14364183</v>
      </c>
      <c r="H36" s="63">
        <v>298254900</v>
      </c>
      <c r="I36" s="14" t="s">
        <v>80</v>
      </c>
      <c r="K36" s="52">
        <f t="shared" si="0"/>
        <v>0</v>
      </c>
    </row>
    <row r="37" spans="2:11" ht="15.75" x14ac:dyDescent="0.25">
      <c r="B37" s="14" t="s">
        <v>81</v>
      </c>
      <c r="C37" s="63">
        <v>759324641</v>
      </c>
      <c r="D37" s="63">
        <v>26477673</v>
      </c>
      <c r="E37" s="63">
        <v>59340404</v>
      </c>
      <c r="F37" s="63">
        <v>76709729</v>
      </c>
      <c r="G37" s="63">
        <v>1031535</v>
      </c>
      <c r="H37" s="63">
        <v>595765300</v>
      </c>
      <c r="I37" s="14" t="s">
        <v>81</v>
      </c>
      <c r="K37" s="52">
        <f t="shared" si="0"/>
        <v>0</v>
      </c>
    </row>
    <row r="38" spans="2:11" ht="15.75" x14ac:dyDescent="0.25">
      <c r="B38" s="14" t="s">
        <v>82</v>
      </c>
      <c r="C38" s="63">
        <v>287908950</v>
      </c>
      <c r="D38" s="63">
        <v>197696586</v>
      </c>
      <c r="E38" s="63">
        <v>88200016</v>
      </c>
      <c r="F38" s="63">
        <v>0</v>
      </c>
      <c r="G38" s="63">
        <v>1475248</v>
      </c>
      <c r="H38" s="63">
        <v>537100</v>
      </c>
      <c r="I38" s="14" t="s">
        <v>82</v>
      </c>
      <c r="K38" s="52">
        <f t="shared" si="0"/>
        <v>0</v>
      </c>
    </row>
    <row r="39" spans="2:11" ht="15.75" x14ac:dyDescent="0.25">
      <c r="B39" s="14" t="s">
        <v>83</v>
      </c>
      <c r="C39" s="63">
        <v>343041318</v>
      </c>
      <c r="D39" s="63">
        <v>105106835</v>
      </c>
      <c r="E39" s="63">
        <v>14711936</v>
      </c>
      <c r="F39" s="63">
        <v>1700269</v>
      </c>
      <c r="G39" s="63">
        <v>1978</v>
      </c>
      <c r="H39" s="63">
        <v>221520300</v>
      </c>
      <c r="I39" s="14" t="s">
        <v>83</v>
      </c>
      <c r="K39" s="52">
        <f t="shared" si="0"/>
        <v>0</v>
      </c>
    </row>
    <row r="40" spans="2:11" ht="15.75" x14ac:dyDescent="0.25">
      <c r="B40" s="14" t="s">
        <v>84</v>
      </c>
      <c r="C40" s="63">
        <v>195771664</v>
      </c>
      <c r="D40" s="63">
        <v>76398332</v>
      </c>
      <c r="E40" s="63">
        <v>18028732</v>
      </c>
      <c r="F40" s="63">
        <v>0</v>
      </c>
      <c r="G40" s="63">
        <v>0</v>
      </c>
      <c r="H40" s="63">
        <v>101344600</v>
      </c>
      <c r="I40" s="14" t="s">
        <v>84</v>
      </c>
      <c r="K40" s="52">
        <f t="shared" si="0"/>
        <v>0</v>
      </c>
    </row>
    <row r="41" spans="2:11" ht="15.75" x14ac:dyDescent="0.25">
      <c r="B41" s="14" t="s">
        <v>85</v>
      </c>
      <c r="C41" s="63">
        <v>94581741</v>
      </c>
      <c r="D41" s="63">
        <v>1862379</v>
      </c>
      <c r="E41" s="63">
        <v>2262362</v>
      </c>
      <c r="F41" s="63">
        <v>0</v>
      </c>
      <c r="G41" s="63">
        <v>0</v>
      </c>
      <c r="H41" s="63">
        <v>90457000</v>
      </c>
      <c r="I41" s="14" t="s">
        <v>85</v>
      </c>
      <c r="K41" s="52">
        <f t="shared" si="0"/>
        <v>0</v>
      </c>
    </row>
    <row r="42" spans="2:11" ht="15.75" x14ac:dyDescent="0.25">
      <c r="B42" s="14" t="s">
        <v>86</v>
      </c>
      <c r="C42" s="63">
        <v>149682804</v>
      </c>
      <c r="D42" s="63">
        <v>41495285</v>
      </c>
      <c r="E42" s="63">
        <v>104910619</v>
      </c>
      <c r="F42" s="63">
        <v>0</v>
      </c>
      <c r="G42" s="63">
        <v>0</v>
      </c>
      <c r="H42" s="63">
        <v>3276900</v>
      </c>
      <c r="I42" s="14" t="s">
        <v>86</v>
      </c>
      <c r="K42" s="52">
        <f t="shared" si="0"/>
        <v>0</v>
      </c>
    </row>
    <row r="43" spans="2:11" ht="15.75" x14ac:dyDescent="0.25">
      <c r="B43" s="14" t="s">
        <v>87</v>
      </c>
      <c r="C43" s="63">
        <v>153057813</v>
      </c>
      <c r="D43" s="63">
        <v>60387111</v>
      </c>
      <c r="E43" s="63">
        <v>49941202</v>
      </c>
      <c r="F43" s="63">
        <v>0</v>
      </c>
      <c r="G43" s="63">
        <v>0</v>
      </c>
      <c r="H43" s="63">
        <v>42729500</v>
      </c>
      <c r="I43" s="14" t="s">
        <v>87</v>
      </c>
      <c r="K43" s="52">
        <f t="shared" si="0"/>
        <v>0</v>
      </c>
    </row>
    <row r="44" spans="2:11" ht="15.75" x14ac:dyDescent="0.25">
      <c r="B44" s="14" t="s">
        <v>88</v>
      </c>
      <c r="C44" s="63">
        <v>111797672</v>
      </c>
      <c r="D44" s="63">
        <v>1567271</v>
      </c>
      <c r="E44" s="63">
        <v>23902801</v>
      </c>
      <c r="F44" s="63">
        <v>0</v>
      </c>
      <c r="G44" s="63">
        <v>0</v>
      </c>
      <c r="H44" s="63">
        <v>86327600</v>
      </c>
      <c r="I44" s="14" t="s">
        <v>88</v>
      </c>
      <c r="K44" s="52">
        <f t="shared" si="0"/>
        <v>0</v>
      </c>
    </row>
    <row r="45" spans="2:11" ht="15.75" x14ac:dyDescent="0.25">
      <c r="B45" s="14" t="s">
        <v>89</v>
      </c>
      <c r="C45" s="63">
        <v>2838850958</v>
      </c>
      <c r="D45" s="63">
        <v>6926522</v>
      </c>
      <c r="E45" s="63">
        <v>6436076</v>
      </c>
      <c r="F45" s="63">
        <v>0</v>
      </c>
      <c r="G45" s="63">
        <v>2522860</v>
      </c>
      <c r="H45" s="63">
        <v>2822965500</v>
      </c>
      <c r="I45" s="14" t="s">
        <v>89</v>
      </c>
      <c r="K45" s="52">
        <f t="shared" si="0"/>
        <v>0</v>
      </c>
    </row>
    <row r="46" spans="2:11" ht="15.75" x14ac:dyDescent="0.25">
      <c r="B46" s="14" t="s">
        <v>90</v>
      </c>
      <c r="C46" s="63">
        <v>263499827</v>
      </c>
      <c r="D46" s="63">
        <v>4772962</v>
      </c>
      <c r="E46" s="63">
        <v>41004565</v>
      </c>
      <c r="F46" s="63">
        <v>0</v>
      </c>
      <c r="G46" s="63">
        <v>0</v>
      </c>
      <c r="H46" s="63">
        <v>217722300</v>
      </c>
      <c r="I46" s="14" t="s">
        <v>90</v>
      </c>
      <c r="K46" s="52">
        <f t="shared" si="0"/>
        <v>0</v>
      </c>
    </row>
    <row r="47" spans="2:11" ht="15.75" x14ac:dyDescent="0.25">
      <c r="B47" s="14" t="s">
        <v>91</v>
      </c>
      <c r="C47" s="63">
        <v>57439519</v>
      </c>
      <c r="D47" s="63">
        <v>44044650</v>
      </c>
      <c r="E47" s="63">
        <v>13130969</v>
      </c>
      <c r="F47" s="63">
        <v>0</v>
      </c>
      <c r="G47" s="63">
        <v>0</v>
      </c>
      <c r="H47" s="63">
        <v>263900</v>
      </c>
      <c r="I47" s="14" t="s">
        <v>91</v>
      </c>
      <c r="K47" s="52">
        <f t="shared" si="0"/>
        <v>0</v>
      </c>
    </row>
    <row r="48" spans="2:11" ht="15.75" x14ac:dyDescent="0.25">
      <c r="B48" s="14" t="s">
        <v>92</v>
      </c>
      <c r="C48" s="63">
        <v>137834177</v>
      </c>
      <c r="D48" s="63">
        <v>58333218</v>
      </c>
      <c r="E48" s="63">
        <v>57382359</v>
      </c>
      <c r="F48" s="63">
        <v>0</v>
      </c>
      <c r="G48" s="63">
        <v>0</v>
      </c>
      <c r="H48" s="63">
        <v>22118600</v>
      </c>
      <c r="I48" s="14" t="s">
        <v>92</v>
      </c>
      <c r="K48" s="52">
        <f t="shared" si="0"/>
        <v>0</v>
      </c>
    </row>
    <row r="49" spans="2:11" ht="15.75" x14ac:dyDescent="0.25">
      <c r="B49" s="14" t="s">
        <v>93</v>
      </c>
      <c r="C49" s="63">
        <v>111691480</v>
      </c>
      <c r="D49" s="63">
        <v>39969925</v>
      </c>
      <c r="E49" s="63">
        <v>66546655</v>
      </c>
      <c r="F49" s="63">
        <v>0</v>
      </c>
      <c r="G49" s="63">
        <v>0</v>
      </c>
      <c r="H49" s="63">
        <v>5174900</v>
      </c>
      <c r="I49" s="14" t="s">
        <v>93</v>
      </c>
      <c r="K49" s="52">
        <f t="shared" si="0"/>
        <v>0</v>
      </c>
    </row>
    <row r="50" spans="2:11" ht="15.75" x14ac:dyDescent="0.25">
      <c r="B50" s="14" t="s">
        <v>94</v>
      </c>
      <c r="C50" s="63">
        <v>58034970</v>
      </c>
      <c r="D50" s="63">
        <v>29110859</v>
      </c>
      <c r="E50" s="63">
        <v>28768111</v>
      </c>
      <c r="F50" s="63">
        <v>0</v>
      </c>
      <c r="G50" s="63">
        <v>0</v>
      </c>
      <c r="H50" s="63">
        <v>156000</v>
      </c>
      <c r="I50" s="14" t="s">
        <v>94</v>
      </c>
      <c r="K50" s="52">
        <f t="shared" si="0"/>
        <v>0</v>
      </c>
    </row>
    <row r="51" spans="2:11" ht="15.75" x14ac:dyDescent="0.25">
      <c r="B51" s="14" t="s">
        <v>95</v>
      </c>
      <c r="C51" s="63">
        <v>58662523</v>
      </c>
      <c r="D51" s="63">
        <v>12024486</v>
      </c>
      <c r="E51" s="63">
        <v>38816180</v>
      </c>
      <c r="F51" s="63">
        <v>0</v>
      </c>
      <c r="G51" s="63">
        <v>4233657</v>
      </c>
      <c r="H51" s="63">
        <v>3588200</v>
      </c>
      <c r="I51" s="14" t="s">
        <v>95</v>
      </c>
      <c r="K51" s="52">
        <f t="shared" si="0"/>
        <v>0</v>
      </c>
    </row>
    <row r="52" spans="2:11" ht="15.75" x14ac:dyDescent="0.25">
      <c r="B52" s="14" t="s">
        <v>96</v>
      </c>
      <c r="C52" s="63">
        <v>96807078</v>
      </c>
      <c r="D52" s="63">
        <v>50408116</v>
      </c>
      <c r="E52" s="63">
        <v>26833462</v>
      </c>
      <c r="F52" s="63">
        <v>0</v>
      </c>
      <c r="G52" s="63">
        <v>0</v>
      </c>
      <c r="H52" s="63">
        <v>19565500</v>
      </c>
      <c r="I52" s="14" t="s">
        <v>96</v>
      </c>
      <c r="K52" s="52">
        <f t="shared" si="0"/>
        <v>0</v>
      </c>
    </row>
    <row r="53" spans="2:11" ht="15.75" x14ac:dyDescent="0.25">
      <c r="B53" s="14" t="s">
        <v>97</v>
      </c>
      <c r="C53" s="63">
        <v>272387522</v>
      </c>
      <c r="D53" s="63">
        <v>99615137</v>
      </c>
      <c r="E53" s="63">
        <v>171742385</v>
      </c>
      <c r="F53" s="63">
        <v>0</v>
      </c>
      <c r="G53" s="63">
        <v>849000</v>
      </c>
      <c r="H53" s="63">
        <v>181000</v>
      </c>
      <c r="I53" s="14" t="s">
        <v>97</v>
      </c>
      <c r="K53" s="52">
        <f t="shared" si="0"/>
        <v>0</v>
      </c>
    </row>
    <row r="54" spans="2:11" ht="15.75" x14ac:dyDescent="0.25">
      <c r="B54" s="14" t="s">
        <v>98</v>
      </c>
      <c r="C54" s="63">
        <v>373140875</v>
      </c>
      <c r="D54" s="63">
        <v>73918694</v>
      </c>
      <c r="E54" s="63">
        <v>297624281</v>
      </c>
      <c r="F54" s="63">
        <v>0</v>
      </c>
      <c r="G54" s="63">
        <v>1542500</v>
      </c>
      <c r="H54" s="63">
        <v>55400</v>
      </c>
      <c r="I54" s="14" t="s">
        <v>98</v>
      </c>
      <c r="K54" s="52">
        <f t="shared" si="0"/>
        <v>0</v>
      </c>
    </row>
    <row r="55" spans="2:11" ht="15.75" x14ac:dyDescent="0.25">
      <c r="B55" s="14" t="s">
        <v>99</v>
      </c>
      <c r="C55" s="63">
        <v>46110365</v>
      </c>
      <c r="D55" s="63">
        <v>18137173</v>
      </c>
      <c r="E55" s="63">
        <v>24242492</v>
      </c>
      <c r="F55" s="63">
        <v>0</v>
      </c>
      <c r="G55" s="63">
        <v>32500</v>
      </c>
      <c r="H55" s="63">
        <v>3698200</v>
      </c>
      <c r="I55" s="14" t="s">
        <v>99</v>
      </c>
      <c r="K55" s="52">
        <f t="shared" si="0"/>
        <v>0</v>
      </c>
    </row>
    <row r="56" spans="2:11" ht="15.75" x14ac:dyDescent="0.25">
      <c r="B56" s="14" t="s">
        <v>100</v>
      </c>
      <c r="C56" s="63">
        <v>310958136</v>
      </c>
      <c r="D56" s="63">
        <v>92054713</v>
      </c>
      <c r="E56" s="63">
        <v>192810023</v>
      </c>
      <c r="F56" s="63">
        <v>0</v>
      </c>
      <c r="G56" s="63">
        <v>0</v>
      </c>
      <c r="H56" s="63">
        <v>26093400</v>
      </c>
      <c r="I56" s="14" t="s">
        <v>100</v>
      </c>
      <c r="K56" s="52">
        <f t="shared" si="0"/>
        <v>0</v>
      </c>
    </row>
    <row r="57" spans="2:11" ht="15.75" x14ac:dyDescent="0.25">
      <c r="B57" s="46" t="s">
        <v>101</v>
      </c>
      <c r="C57" s="63">
        <v>359157343</v>
      </c>
      <c r="D57" s="63">
        <v>107478938</v>
      </c>
      <c r="E57" s="63">
        <v>65908405</v>
      </c>
      <c r="F57" s="63">
        <v>0</v>
      </c>
      <c r="G57" s="63">
        <v>0</v>
      </c>
      <c r="H57" s="63">
        <v>185770000</v>
      </c>
      <c r="I57" s="46" t="s">
        <v>101</v>
      </c>
      <c r="K57" s="52">
        <f t="shared" si="0"/>
        <v>0</v>
      </c>
    </row>
    <row r="58" spans="2:11" ht="15.75" x14ac:dyDescent="0.25">
      <c r="B58" s="14" t="s">
        <v>102</v>
      </c>
      <c r="C58" s="63">
        <v>217779203</v>
      </c>
      <c r="D58" s="63">
        <v>8887566</v>
      </c>
      <c r="E58" s="63">
        <v>84972797</v>
      </c>
      <c r="F58" s="63">
        <v>0</v>
      </c>
      <c r="G58" s="63">
        <v>13166640</v>
      </c>
      <c r="H58" s="63">
        <v>110752200</v>
      </c>
      <c r="I58" s="14" t="s">
        <v>102</v>
      </c>
      <c r="K58" s="52">
        <f t="shared" si="0"/>
        <v>0</v>
      </c>
    </row>
    <row r="59" spans="2:11" ht="15.75" x14ac:dyDescent="0.25">
      <c r="B59" s="14" t="s">
        <v>103</v>
      </c>
      <c r="C59" s="63">
        <v>291331061</v>
      </c>
      <c r="D59" s="63">
        <v>74768460</v>
      </c>
      <c r="E59" s="63">
        <v>49094601</v>
      </c>
      <c r="F59" s="63">
        <v>0</v>
      </c>
      <c r="G59" s="63">
        <v>0</v>
      </c>
      <c r="H59" s="63">
        <v>167468000</v>
      </c>
      <c r="I59" s="14" t="s">
        <v>103</v>
      </c>
      <c r="K59" s="52">
        <f t="shared" si="0"/>
        <v>0</v>
      </c>
    </row>
    <row r="60" spans="2:11" ht="15.75" x14ac:dyDescent="0.25">
      <c r="B60" s="14" t="s">
        <v>104</v>
      </c>
      <c r="C60" s="63">
        <v>130203495</v>
      </c>
      <c r="D60" s="63">
        <v>68805803</v>
      </c>
      <c r="E60" s="63">
        <v>61293792</v>
      </c>
      <c r="F60" s="63">
        <v>0</v>
      </c>
      <c r="G60" s="63">
        <v>0</v>
      </c>
      <c r="H60" s="63">
        <v>103900</v>
      </c>
      <c r="I60" s="14" t="s">
        <v>104</v>
      </c>
      <c r="K60" s="52">
        <f t="shared" si="0"/>
        <v>0</v>
      </c>
    </row>
    <row r="61" spans="2:11" ht="15.75" x14ac:dyDescent="0.25">
      <c r="B61" s="14" t="s">
        <v>105</v>
      </c>
      <c r="C61" s="63">
        <v>68897181</v>
      </c>
      <c r="D61" s="63">
        <v>10850277</v>
      </c>
      <c r="E61" s="63">
        <v>38893904</v>
      </c>
      <c r="F61" s="63">
        <v>0</v>
      </c>
      <c r="G61" s="63">
        <v>0</v>
      </c>
      <c r="H61" s="63">
        <v>19153000</v>
      </c>
      <c r="I61" s="14" t="s">
        <v>105</v>
      </c>
      <c r="K61" s="52">
        <f t="shared" si="0"/>
        <v>0</v>
      </c>
    </row>
    <row r="62" spans="2:11" ht="15.75" x14ac:dyDescent="0.25">
      <c r="B62" s="14" t="s">
        <v>106</v>
      </c>
      <c r="C62" s="63">
        <v>3470516204</v>
      </c>
      <c r="D62" s="63">
        <v>249842</v>
      </c>
      <c r="E62" s="63">
        <v>686007</v>
      </c>
      <c r="F62" s="63">
        <v>29866</v>
      </c>
      <c r="G62" s="63">
        <v>6652489</v>
      </c>
      <c r="H62" s="63">
        <v>3462898000</v>
      </c>
      <c r="I62" s="14" t="s">
        <v>106</v>
      </c>
      <c r="K62" s="52">
        <f t="shared" si="0"/>
        <v>0</v>
      </c>
    </row>
    <row r="63" spans="2:11" ht="15.75" x14ac:dyDescent="0.25">
      <c r="B63" s="14" t="s">
        <v>107</v>
      </c>
      <c r="C63" s="63">
        <v>329939563</v>
      </c>
      <c r="D63" s="63">
        <v>17103290</v>
      </c>
      <c r="E63" s="63">
        <v>7170973</v>
      </c>
      <c r="F63" s="63">
        <v>0</v>
      </c>
      <c r="G63" s="63">
        <v>0</v>
      </c>
      <c r="H63" s="63">
        <v>305665300</v>
      </c>
      <c r="I63" s="14" t="s">
        <v>107</v>
      </c>
      <c r="K63" s="52">
        <f t="shared" si="0"/>
        <v>0</v>
      </c>
    </row>
    <row r="64" spans="2:11" ht="15.75" x14ac:dyDescent="0.25">
      <c r="B64" s="14" t="s">
        <v>108</v>
      </c>
      <c r="C64" s="63">
        <v>138108123</v>
      </c>
      <c r="D64" s="63">
        <v>12197383</v>
      </c>
      <c r="E64" s="63">
        <v>31552940</v>
      </c>
      <c r="F64" s="63">
        <v>0</v>
      </c>
      <c r="G64" s="63">
        <v>0</v>
      </c>
      <c r="H64" s="63">
        <v>94357800</v>
      </c>
      <c r="I64" s="14" t="s">
        <v>108</v>
      </c>
      <c r="K64" s="52">
        <f t="shared" si="0"/>
        <v>0</v>
      </c>
    </row>
    <row r="65" spans="2:11" ht="15.75" x14ac:dyDescent="0.25">
      <c r="B65" s="14" t="s">
        <v>109</v>
      </c>
      <c r="C65" s="63">
        <v>118299118</v>
      </c>
      <c r="D65" s="63">
        <v>84829330</v>
      </c>
      <c r="E65" s="63">
        <v>27771988</v>
      </c>
      <c r="F65" s="63">
        <v>0</v>
      </c>
      <c r="G65" s="63">
        <v>0</v>
      </c>
      <c r="H65" s="63">
        <v>5697800</v>
      </c>
      <c r="I65" s="14" t="s">
        <v>109</v>
      </c>
      <c r="K65" s="52">
        <f t="shared" si="0"/>
        <v>0</v>
      </c>
    </row>
    <row r="66" spans="2:11" ht="15.75" x14ac:dyDescent="0.25">
      <c r="B66" s="14" t="s">
        <v>110</v>
      </c>
      <c r="C66" s="63">
        <v>105877454</v>
      </c>
      <c r="D66" s="63">
        <v>36460928</v>
      </c>
      <c r="E66" s="63">
        <v>69382626</v>
      </c>
      <c r="F66" s="63">
        <v>0</v>
      </c>
      <c r="G66" s="63">
        <v>0</v>
      </c>
      <c r="H66" s="63">
        <v>33900</v>
      </c>
      <c r="I66" s="14" t="s">
        <v>110</v>
      </c>
      <c r="K66" s="52">
        <f t="shared" si="0"/>
        <v>0</v>
      </c>
    </row>
    <row r="67" spans="2:11" ht="15.75" x14ac:dyDescent="0.25">
      <c r="B67" s="14" t="s">
        <v>111</v>
      </c>
      <c r="C67" s="63">
        <v>127539377</v>
      </c>
      <c r="D67" s="63">
        <v>89081298</v>
      </c>
      <c r="E67" s="63">
        <v>38217079</v>
      </c>
      <c r="F67" s="63">
        <v>0</v>
      </c>
      <c r="G67" s="63">
        <v>0</v>
      </c>
      <c r="H67" s="63">
        <v>241000</v>
      </c>
      <c r="I67" s="14" t="s">
        <v>111</v>
      </c>
      <c r="K67" s="52">
        <f t="shared" si="0"/>
        <v>0</v>
      </c>
    </row>
    <row r="68" spans="2:11" ht="15.75" x14ac:dyDescent="0.25">
      <c r="B68" s="14" t="s">
        <v>112</v>
      </c>
      <c r="C68" s="63">
        <v>41356180</v>
      </c>
      <c r="D68" s="63">
        <v>10524415</v>
      </c>
      <c r="E68" s="63">
        <v>30774665</v>
      </c>
      <c r="F68" s="63">
        <v>0</v>
      </c>
      <c r="G68" s="63">
        <v>0</v>
      </c>
      <c r="H68" s="63">
        <v>57100</v>
      </c>
      <c r="I68" s="14" t="s">
        <v>112</v>
      </c>
      <c r="K68" s="52">
        <f t="shared" si="0"/>
        <v>0</v>
      </c>
    </row>
    <row r="69" spans="2:11" ht="15.75" x14ac:dyDescent="0.25">
      <c r="B69" s="14" t="s">
        <v>113</v>
      </c>
      <c r="C69" s="63">
        <v>60497265</v>
      </c>
      <c r="D69" s="63">
        <v>2972192</v>
      </c>
      <c r="E69" s="63">
        <v>57521573</v>
      </c>
      <c r="F69" s="63">
        <v>0</v>
      </c>
      <c r="G69" s="63">
        <v>0</v>
      </c>
      <c r="H69" s="63">
        <v>3500</v>
      </c>
      <c r="I69" s="14" t="s">
        <v>113</v>
      </c>
      <c r="K69" s="52">
        <f t="shared" si="0"/>
        <v>0</v>
      </c>
    </row>
    <row r="70" spans="2:11" ht="15.75" x14ac:dyDescent="0.25">
      <c r="B70" s="14" t="s">
        <v>114</v>
      </c>
      <c r="C70" s="63">
        <v>171924278</v>
      </c>
      <c r="D70" s="63">
        <v>38645429</v>
      </c>
      <c r="E70" s="63">
        <v>133252649</v>
      </c>
      <c r="F70" s="63">
        <v>0</v>
      </c>
      <c r="G70" s="63">
        <v>0</v>
      </c>
      <c r="H70" s="63">
        <v>26200</v>
      </c>
      <c r="I70" s="14" t="s">
        <v>114</v>
      </c>
      <c r="K70" s="52">
        <f t="shared" si="0"/>
        <v>0</v>
      </c>
    </row>
    <row r="71" spans="2:11" ht="15.75" x14ac:dyDescent="0.25">
      <c r="B71" s="14" t="s">
        <v>115</v>
      </c>
      <c r="C71" s="63">
        <v>24440276</v>
      </c>
      <c r="D71" s="63">
        <v>5986420</v>
      </c>
      <c r="E71" s="63">
        <v>16630756</v>
      </c>
      <c r="F71" s="63">
        <v>0</v>
      </c>
      <c r="G71" s="63">
        <v>0</v>
      </c>
      <c r="H71" s="63">
        <v>1823100</v>
      </c>
      <c r="I71" s="14" t="s">
        <v>115</v>
      </c>
      <c r="K71" s="52">
        <f t="shared" si="0"/>
        <v>0</v>
      </c>
    </row>
    <row r="72" spans="2:11" ht="15.75" x14ac:dyDescent="0.25">
      <c r="B72" s="14" t="s">
        <v>116</v>
      </c>
      <c r="C72" s="63">
        <v>39335112</v>
      </c>
      <c r="D72" s="63">
        <v>364408</v>
      </c>
      <c r="E72" s="63">
        <v>38845904</v>
      </c>
      <c r="F72" s="63">
        <v>0</v>
      </c>
      <c r="G72" s="63">
        <v>0</v>
      </c>
      <c r="H72" s="63">
        <v>124800</v>
      </c>
      <c r="I72" s="14" t="s">
        <v>116</v>
      </c>
      <c r="K72" s="52">
        <f t="shared" si="0"/>
        <v>0</v>
      </c>
    </row>
    <row r="73" spans="2:11" ht="15.75" x14ac:dyDescent="0.25">
      <c r="B73" s="14" t="s">
        <v>117</v>
      </c>
      <c r="C73" s="63">
        <v>76987016</v>
      </c>
      <c r="D73" s="63">
        <v>9515307</v>
      </c>
      <c r="E73" s="63">
        <v>67430709</v>
      </c>
      <c r="F73" s="63">
        <v>0</v>
      </c>
      <c r="G73" s="63">
        <v>0</v>
      </c>
      <c r="H73" s="63">
        <v>41000</v>
      </c>
      <c r="I73" s="14" t="s">
        <v>117</v>
      </c>
      <c r="K73" s="52">
        <f t="shared" si="0"/>
        <v>0</v>
      </c>
    </row>
    <row r="74" spans="2:11" ht="15.75" x14ac:dyDescent="0.25">
      <c r="B74" s="14" t="s">
        <v>118</v>
      </c>
      <c r="C74" s="63">
        <v>31899709</v>
      </c>
      <c r="D74" s="63">
        <v>3965751</v>
      </c>
      <c r="E74" s="63">
        <v>22366758</v>
      </c>
      <c r="F74" s="63">
        <v>0</v>
      </c>
      <c r="G74" s="63">
        <v>0</v>
      </c>
      <c r="H74" s="63">
        <v>5567200</v>
      </c>
      <c r="I74" s="14" t="s">
        <v>118</v>
      </c>
      <c r="K74" s="52">
        <f t="shared" si="0"/>
        <v>0</v>
      </c>
    </row>
    <row r="75" spans="2:11" ht="15.75" x14ac:dyDescent="0.25">
      <c r="B75" s="14" t="s">
        <v>119</v>
      </c>
      <c r="C75" s="63">
        <v>168419891</v>
      </c>
      <c r="D75" s="63">
        <v>36606694</v>
      </c>
      <c r="E75" s="63">
        <v>74624197</v>
      </c>
      <c r="F75" s="63">
        <v>0</v>
      </c>
      <c r="G75" s="63">
        <v>0</v>
      </c>
      <c r="H75" s="63">
        <v>57189000</v>
      </c>
      <c r="I75" s="14" t="s">
        <v>119</v>
      </c>
      <c r="K75" s="52">
        <f t="shared" si="0"/>
        <v>0</v>
      </c>
    </row>
    <row r="76" spans="2:11" ht="15.75" x14ac:dyDescent="0.25">
      <c r="B76" s="14" t="s">
        <v>120</v>
      </c>
      <c r="C76" s="63">
        <v>1400815215</v>
      </c>
      <c r="D76" s="63">
        <v>105655810</v>
      </c>
      <c r="E76" s="63">
        <v>34320684</v>
      </c>
      <c r="F76" s="63">
        <v>588246962</v>
      </c>
      <c r="G76" s="63">
        <v>23039459</v>
      </c>
      <c r="H76" s="63">
        <v>649552300</v>
      </c>
      <c r="I76" s="14" t="s">
        <v>120</v>
      </c>
      <c r="K76" s="52">
        <f t="shared" ref="K76:K134" si="1">SUM(D76:H76)-C76</f>
        <v>0</v>
      </c>
    </row>
    <row r="77" spans="2:11" ht="15.75" x14ac:dyDescent="0.25">
      <c r="B77" s="14" t="s">
        <v>121</v>
      </c>
      <c r="C77" s="63">
        <v>568611449</v>
      </c>
      <c r="D77" s="63">
        <v>2175987</v>
      </c>
      <c r="E77" s="63">
        <v>11142462</v>
      </c>
      <c r="F77" s="63">
        <v>0</v>
      </c>
      <c r="G77" s="63">
        <v>0</v>
      </c>
      <c r="H77" s="63">
        <v>555293000</v>
      </c>
      <c r="I77" s="14" t="s">
        <v>121</v>
      </c>
      <c r="K77" s="52">
        <f t="shared" si="1"/>
        <v>0</v>
      </c>
    </row>
    <row r="78" spans="2:11" ht="15.75" x14ac:dyDescent="0.25">
      <c r="B78" s="14" t="s">
        <v>122</v>
      </c>
      <c r="C78" s="63">
        <v>129447354</v>
      </c>
      <c r="D78" s="63">
        <v>63518006</v>
      </c>
      <c r="E78" s="63">
        <v>46738348</v>
      </c>
      <c r="F78" s="63">
        <v>0</v>
      </c>
      <c r="G78" s="63">
        <v>0</v>
      </c>
      <c r="H78" s="63">
        <v>19191000</v>
      </c>
      <c r="I78" s="14" t="s">
        <v>122</v>
      </c>
      <c r="K78" s="52">
        <f t="shared" si="1"/>
        <v>0</v>
      </c>
    </row>
    <row r="79" spans="2:11" ht="15.75" x14ac:dyDescent="0.25">
      <c r="B79" s="14" t="s">
        <v>123</v>
      </c>
      <c r="C79" s="63">
        <v>233562234</v>
      </c>
      <c r="D79" s="63">
        <v>89857136</v>
      </c>
      <c r="E79" s="63">
        <v>113771098</v>
      </c>
      <c r="F79" s="63">
        <v>0</v>
      </c>
      <c r="G79" s="63">
        <v>0</v>
      </c>
      <c r="H79" s="63">
        <v>29934000</v>
      </c>
      <c r="I79" s="14" t="s">
        <v>123</v>
      </c>
      <c r="K79" s="52">
        <f t="shared" si="1"/>
        <v>0</v>
      </c>
    </row>
    <row r="80" spans="2:11" ht="15.75" x14ac:dyDescent="0.25">
      <c r="B80" s="14" t="s">
        <v>124</v>
      </c>
      <c r="C80" s="63">
        <v>151039531</v>
      </c>
      <c r="D80" s="63">
        <v>46230764</v>
      </c>
      <c r="E80" s="63">
        <v>103969767</v>
      </c>
      <c r="F80" s="63">
        <v>0</v>
      </c>
      <c r="G80" s="63">
        <v>0</v>
      </c>
      <c r="H80" s="63">
        <v>839000</v>
      </c>
      <c r="I80" s="14" t="s">
        <v>124</v>
      </c>
      <c r="K80" s="52">
        <f t="shared" si="1"/>
        <v>0</v>
      </c>
    </row>
    <row r="81" spans="2:11" ht="15.75" x14ac:dyDescent="0.25">
      <c r="B81" s="14" t="s">
        <v>125</v>
      </c>
      <c r="C81" s="63">
        <v>142446789</v>
      </c>
      <c r="D81" s="63">
        <v>52359273</v>
      </c>
      <c r="E81" s="63">
        <v>87533416</v>
      </c>
      <c r="F81" s="63">
        <v>0</v>
      </c>
      <c r="G81" s="63">
        <v>0</v>
      </c>
      <c r="H81" s="63">
        <v>2554100</v>
      </c>
      <c r="I81" s="14" t="s">
        <v>125</v>
      </c>
      <c r="K81" s="52">
        <f t="shared" si="1"/>
        <v>0</v>
      </c>
    </row>
    <row r="82" spans="2:11" ht="15.75" x14ac:dyDescent="0.25">
      <c r="B82" s="14" t="s">
        <v>126</v>
      </c>
      <c r="C82" s="63">
        <v>73498473</v>
      </c>
      <c r="D82" s="63">
        <v>38894729</v>
      </c>
      <c r="E82" s="63">
        <v>32201744</v>
      </c>
      <c r="F82" s="63">
        <v>0</v>
      </c>
      <c r="G82" s="63">
        <v>0</v>
      </c>
      <c r="H82" s="63">
        <v>2402000</v>
      </c>
      <c r="I82" s="14" t="s">
        <v>126</v>
      </c>
      <c r="K82" s="52">
        <f t="shared" si="1"/>
        <v>0</v>
      </c>
    </row>
    <row r="83" spans="2:11" ht="15.75" x14ac:dyDescent="0.25">
      <c r="B83" s="14" t="s">
        <v>127</v>
      </c>
      <c r="C83" s="63">
        <v>503721658</v>
      </c>
      <c r="D83" s="63">
        <v>33011672</v>
      </c>
      <c r="E83" s="63">
        <v>151251353</v>
      </c>
      <c r="F83" s="63">
        <v>0</v>
      </c>
      <c r="G83" s="63">
        <v>46553333</v>
      </c>
      <c r="H83" s="63">
        <v>272905300</v>
      </c>
      <c r="I83" s="14" t="s">
        <v>127</v>
      </c>
      <c r="K83" s="52">
        <f t="shared" si="1"/>
        <v>0</v>
      </c>
    </row>
    <row r="84" spans="2:11" ht="15.75" x14ac:dyDescent="0.25">
      <c r="B84" s="14" t="s">
        <v>128</v>
      </c>
      <c r="C84" s="63">
        <v>245808624</v>
      </c>
      <c r="D84" s="63">
        <v>84548451</v>
      </c>
      <c r="E84" s="63">
        <v>48290173</v>
      </c>
      <c r="F84" s="63">
        <v>0</v>
      </c>
      <c r="G84" s="63">
        <v>0</v>
      </c>
      <c r="H84" s="63">
        <v>112970000</v>
      </c>
      <c r="I84" s="14" t="s">
        <v>128</v>
      </c>
      <c r="K84" s="52">
        <f t="shared" si="1"/>
        <v>0</v>
      </c>
    </row>
    <row r="85" spans="2:11" ht="15.75" x14ac:dyDescent="0.25">
      <c r="B85" s="14" t="s">
        <v>129</v>
      </c>
      <c r="C85" s="63">
        <v>979514456</v>
      </c>
      <c r="D85" s="63">
        <v>120192281</v>
      </c>
      <c r="E85" s="63">
        <v>17383108</v>
      </c>
      <c r="F85" s="63">
        <v>0</v>
      </c>
      <c r="G85" s="63">
        <v>209467</v>
      </c>
      <c r="H85" s="63">
        <v>841729600</v>
      </c>
      <c r="I85" s="14" t="s">
        <v>129</v>
      </c>
      <c r="K85" s="52">
        <f t="shared" si="1"/>
        <v>0</v>
      </c>
    </row>
    <row r="86" spans="2:11" ht="15.75" x14ac:dyDescent="0.25">
      <c r="B86" s="14" t="s">
        <v>130</v>
      </c>
      <c r="C86" s="63">
        <v>110531543</v>
      </c>
      <c r="D86" s="63">
        <v>17726811</v>
      </c>
      <c r="E86" s="63">
        <v>92793632</v>
      </c>
      <c r="F86" s="63">
        <v>0</v>
      </c>
      <c r="G86" s="63">
        <v>0</v>
      </c>
      <c r="H86" s="63">
        <v>11100</v>
      </c>
      <c r="I86" s="14" t="s">
        <v>130</v>
      </c>
      <c r="K86" s="52">
        <f t="shared" si="1"/>
        <v>0</v>
      </c>
    </row>
    <row r="87" spans="2:11" ht="15.75" x14ac:dyDescent="0.25">
      <c r="B87" s="14" t="s">
        <v>131</v>
      </c>
      <c r="C87" s="63">
        <v>112353017</v>
      </c>
      <c r="D87" s="63">
        <v>20885744</v>
      </c>
      <c r="E87" s="63">
        <v>72352073</v>
      </c>
      <c r="F87" s="63">
        <v>0</v>
      </c>
      <c r="G87" s="63">
        <v>0</v>
      </c>
      <c r="H87" s="63">
        <v>19115200</v>
      </c>
      <c r="I87" s="14" t="s">
        <v>131</v>
      </c>
      <c r="K87" s="52">
        <f t="shared" si="1"/>
        <v>0</v>
      </c>
    </row>
    <row r="88" spans="2:11" ht="15.75" x14ac:dyDescent="0.25">
      <c r="B88" s="14" t="s">
        <v>132</v>
      </c>
      <c r="C88" s="63">
        <v>80622582</v>
      </c>
      <c r="D88" s="63">
        <v>29361887</v>
      </c>
      <c r="E88" s="63">
        <v>39347695</v>
      </c>
      <c r="F88" s="63">
        <v>0</v>
      </c>
      <c r="G88" s="63">
        <v>0</v>
      </c>
      <c r="H88" s="63">
        <v>11913000</v>
      </c>
      <c r="I88" s="14" t="s">
        <v>132</v>
      </c>
      <c r="K88" s="52">
        <f t="shared" si="1"/>
        <v>0</v>
      </c>
    </row>
    <row r="89" spans="2:11" ht="15.75" x14ac:dyDescent="0.25">
      <c r="B89" s="14" t="s">
        <v>133</v>
      </c>
      <c r="C89" s="63">
        <v>245354445</v>
      </c>
      <c r="D89" s="63">
        <v>60479813</v>
      </c>
      <c r="E89" s="63">
        <v>107268232</v>
      </c>
      <c r="F89" s="63">
        <v>0</v>
      </c>
      <c r="G89" s="63">
        <v>0</v>
      </c>
      <c r="H89" s="63">
        <f>71606400+6000000</f>
        <v>77606400</v>
      </c>
      <c r="I89" s="14" t="s">
        <v>133</v>
      </c>
      <c r="K89" s="52">
        <f t="shared" si="1"/>
        <v>0</v>
      </c>
    </row>
    <row r="90" spans="2:11" ht="15.75" x14ac:dyDescent="0.25">
      <c r="B90" s="47" t="s">
        <v>134</v>
      </c>
      <c r="C90" s="63">
        <v>239759418</v>
      </c>
      <c r="D90" s="63">
        <v>118850984</v>
      </c>
      <c r="E90" s="63">
        <v>102799934</v>
      </c>
      <c r="F90" s="63">
        <v>0</v>
      </c>
      <c r="G90" s="63">
        <v>1332500</v>
      </c>
      <c r="H90" s="63">
        <v>16776000</v>
      </c>
      <c r="I90" s="47" t="s">
        <v>134</v>
      </c>
      <c r="K90" s="52">
        <f t="shared" si="1"/>
        <v>0</v>
      </c>
    </row>
    <row r="91" spans="2:11" ht="15.75" x14ac:dyDescent="0.25">
      <c r="B91" s="47" t="s">
        <v>135</v>
      </c>
      <c r="C91" s="63">
        <v>103059752</v>
      </c>
      <c r="D91" s="63">
        <v>10242817</v>
      </c>
      <c r="E91" s="63">
        <v>41810235</v>
      </c>
      <c r="F91" s="63">
        <v>0</v>
      </c>
      <c r="G91" s="63">
        <v>0</v>
      </c>
      <c r="H91" s="63">
        <v>51006700</v>
      </c>
      <c r="I91" s="47" t="s">
        <v>135</v>
      </c>
      <c r="K91" s="52">
        <f t="shared" si="1"/>
        <v>0</v>
      </c>
    </row>
    <row r="92" spans="2:11" ht="15.75" x14ac:dyDescent="0.25">
      <c r="B92" s="47" t="s">
        <v>136</v>
      </c>
      <c r="C92" s="63">
        <v>306479248</v>
      </c>
      <c r="D92" s="63">
        <v>21547666</v>
      </c>
      <c r="E92" s="63">
        <v>22921282</v>
      </c>
      <c r="F92" s="63">
        <v>0</v>
      </c>
      <c r="G92" s="63">
        <v>215500</v>
      </c>
      <c r="H92" s="63">
        <v>261794800</v>
      </c>
      <c r="I92" s="47" t="s">
        <v>136</v>
      </c>
      <c r="K92" s="52">
        <f t="shared" si="1"/>
        <v>0</v>
      </c>
    </row>
    <row r="93" spans="2:11" ht="15.75" x14ac:dyDescent="0.25">
      <c r="B93" s="47" t="s">
        <v>137</v>
      </c>
      <c r="C93" s="63">
        <v>265725800</v>
      </c>
      <c r="D93" s="63">
        <v>9186760</v>
      </c>
      <c r="E93" s="63">
        <v>56206420</v>
      </c>
      <c r="F93" s="63">
        <v>0</v>
      </c>
      <c r="G93" s="63">
        <v>5812620</v>
      </c>
      <c r="H93" s="63">
        <v>194520000</v>
      </c>
      <c r="I93" s="47" t="s">
        <v>137</v>
      </c>
      <c r="K93" s="52">
        <f t="shared" si="1"/>
        <v>0</v>
      </c>
    </row>
    <row r="94" spans="2:11" ht="15.75" x14ac:dyDescent="0.25">
      <c r="B94" s="47" t="s">
        <v>138</v>
      </c>
      <c r="C94" s="63">
        <v>66828089</v>
      </c>
      <c r="D94" s="63">
        <v>6428391</v>
      </c>
      <c r="E94" s="63">
        <v>60395998</v>
      </c>
      <c r="F94" s="63">
        <v>0</v>
      </c>
      <c r="G94" s="63">
        <v>0</v>
      </c>
      <c r="H94" s="63">
        <v>3700</v>
      </c>
      <c r="I94" s="47" t="s">
        <v>138</v>
      </c>
      <c r="K94" s="52">
        <f t="shared" si="1"/>
        <v>0</v>
      </c>
    </row>
    <row r="95" spans="2:11" ht="15.75" x14ac:dyDescent="0.25">
      <c r="B95" s="14" t="s">
        <v>139</v>
      </c>
      <c r="C95" s="63">
        <v>36583024</v>
      </c>
      <c r="D95" s="63">
        <v>2215234</v>
      </c>
      <c r="E95" s="63">
        <v>31876790</v>
      </c>
      <c r="F95" s="63">
        <v>0</v>
      </c>
      <c r="G95" s="63">
        <v>0</v>
      </c>
      <c r="H95" s="63">
        <v>2491000</v>
      </c>
      <c r="I95" s="14" t="s">
        <v>139</v>
      </c>
      <c r="K95" s="52">
        <f t="shared" si="1"/>
        <v>0</v>
      </c>
    </row>
    <row r="96" spans="2:11" ht="15.75" x14ac:dyDescent="0.25">
      <c r="B96" s="14" t="s">
        <v>140</v>
      </c>
      <c r="C96" s="63">
        <v>139771935</v>
      </c>
      <c r="D96" s="63">
        <v>9499013</v>
      </c>
      <c r="E96" s="63">
        <v>84758222</v>
      </c>
      <c r="F96" s="63">
        <v>0</v>
      </c>
      <c r="G96" s="63">
        <v>0</v>
      </c>
      <c r="H96" s="63">
        <v>45514700</v>
      </c>
      <c r="I96" s="14" t="s">
        <v>140</v>
      </c>
      <c r="K96" s="52">
        <f t="shared" si="1"/>
        <v>0</v>
      </c>
    </row>
    <row r="97" spans="2:11" ht="15.75" x14ac:dyDescent="0.25">
      <c r="B97" s="14" t="s">
        <v>141</v>
      </c>
      <c r="C97" s="63">
        <v>356347993</v>
      </c>
      <c r="D97" s="63">
        <v>128137808</v>
      </c>
      <c r="E97" s="63">
        <v>31697185</v>
      </c>
      <c r="F97" s="63">
        <v>0</v>
      </c>
      <c r="G97" s="63">
        <v>0</v>
      </c>
      <c r="H97" s="63">
        <v>196513000</v>
      </c>
      <c r="I97" s="14" t="s">
        <v>141</v>
      </c>
      <c r="K97" s="52">
        <f t="shared" si="1"/>
        <v>0</v>
      </c>
    </row>
    <row r="98" spans="2:11" ht="15.75" x14ac:dyDescent="0.25">
      <c r="B98" s="14" t="s">
        <v>142</v>
      </c>
      <c r="C98" s="63">
        <v>57946787</v>
      </c>
      <c r="D98" s="63">
        <v>4721651</v>
      </c>
      <c r="E98" s="63">
        <v>40002436</v>
      </c>
      <c r="F98" s="63">
        <v>0</v>
      </c>
      <c r="G98" s="63">
        <v>0</v>
      </c>
      <c r="H98" s="63">
        <v>13222700</v>
      </c>
      <c r="I98" s="14" t="s">
        <v>142</v>
      </c>
      <c r="K98" s="52">
        <f t="shared" si="1"/>
        <v>0</v>
      </c>
    </row>
    <row r="99" spans="2:11" ht="15.75" x14ac:dyDescent="0.25">
      <c r="B99" s="14" t="s">
        <v>143</v>
      </c>
      <c r="C99" s="63">
        <v>76120532</v>
      </c>
      <c r="D99" s="63">
        <v>22289691</v>
      </c>
      <c r="E99" s="63">
        <v>34141541</v>
      </c>
      <c r="F99" s="63">
        <v>0</v>
      </c>
      <c r="G99" s="63">
        <v>0</v>
      </c>
      <c r="H99" s="63">
        <f>16689300+3000000</f>
        <v>19689300</v>
      </c>
      <c r="I99" s="14" t="s">
        <v>143</v>
      </c>
      <c r="K99" s="52">
        <f t="shared" si="1"/>
        <v>0</v>
      </c>
    </row>
    <row r="100" spans="2:11" ht="15.75" x14ac:dyDescent="0.25">
      <c r="B100" s="14" t="s">
        <v>144</v>
      </c>
      <c r="C100" s="63">
        <v>333194343</v>
      </c>
      <c r="D100" s="63">
        <v>130555614</v>
      </c>
      <c r="E100" s="63">
        <v>96846384</v>
      </c>
      <c r="F100" s="63">
        <v>71088968</v>
      </c>
      <c r="G100" s="63">
        <f>3197377-18000</f>
        <v>3179377</v>
      </c>
      <c r="H100" s="63">
        <v>31524000</v>
      </c>
      <c r="I100" s="14" t="s">
        <v>144</v>
      </c>
      <c r="K100" s="52">
        <f t="shared" si="1"/>
        <v>0</v>
      </c>
    </row>
    <row r="101" spans="2:11" ht="15.75" x14ac:dyDescent="0.25">
      <c r="B101" s="14" t="s">
        <v>145</v>
      </c>
      <c r="C101" s="63">
        <v>190258431</v>
      </c>
      <c r="D101" s="63">
        <v>50561321</v>
      </c>
      <c r="E101" s="63">
        <v>89203910</v>
      </c>
      <c r="F101" s="63">
        <v>0</v>
      </c>
      <c r="G101" s="63">
        <v>0</v>
      </c>
      <c r="H101" s="63">
        <v>50493200</v>
      </c>
      <c r="I101" s="14" t="s">
        <v>145</v>
      </c>
      <c r="K101" s="52">
        <f t="shared" si="1"/>
        <v>0</v>
      </c>
    </row>
    <row r="102" spans="2:11" ht="15.75" x14ac:dyDescent="0.25">
      <c r="B102" s="14" t="s">
        <v>146</v>
      </c>
      <c r="C102" s="63">
        <v>1356754815</v>
      </c>
      <c r="D102" s="63">
        <v>20688831</v>
      </c>
      <c r="E102" s="63">
        <v>162334460</v>
      </c>
      <c r="F102" s="63">
        <v>0</v>
      </c>
      <c r="G102" s="63">
        <v>177817524</v>
      </c>
      <c r="H102" s="63">
        <v>995914000</v>
      </c>
      <c r="I102" s="14" t="s">
        <v>146</v>
      </c>
      <c r="K102" s="52">
        <f t="shared" si="1"/>
        <v>0</v>
      </c>
    </row>
    <row r="103" spans="2:11" ht="15.75" x14ac:dyDescent="0.25">
      <c r="B103" s="14" t="s">
        <v>147</v>
      </c>
      <c r="C103" s="63">
        <v>315602024</v>
      </c>
      <c r="D103" s="63">
        <v>124327456</v>
      </c>
      <c r="E103" s="63">
        <v>190181768</v>
      </c>
      <c r="F103" s="63">
        <v>0</v>
      </c>
      <c r="G103" s="63">
        <v>1031600</v>
      </c>
      <c r="H103" s="63">
        <v>61200</v>
      </c>
      <c r="I103" s="14" t="s">
        <v>147</v>
      </c>
      <c r="K103" s="52">
        <f t="shared" si="1"/>
        <v>0</v>
      </c>
    </row>
    <row r="104" spans="2:11" ht="15.75" x14ac:dyDescent="0.25">
      <c r="B104" s="14" t="s">
        <v>148</v>
      </c>
      <c r="C104" s="63">
        <v>190829949</v>
      </c>
      <c r="D104" s="63">
        <v>101103913</v>
      </c>
      <c r="E104" s="63">
        <v>89268336</v>
      </c>
      <c r="F104" s="63">
        <v>0</v>
      </c>
      <c r="G104" s="63">
        <v>0</v>
      </c>
      <c r="H104" s="63">
        <v>457700</v>
      </c>
      <c r="I104" s="14" t="s">
        <v>148</v>
      </c>
      <c r="K104" s="52">
        <f t="shared" si="1"/>
        <v>0</v>
      </c>
    </row>
    <row r="105" spans="2:11" ht="15.75" x14ac:dyDescent="0.25">
      <c r="B105" s="14" t="s">
        <v>149</v>
      </c>
      <c r="C105" s="63">
        <v>204695444</v>
      </c>
      <c r="D105" s="63">
        <v>56949815</v>
      </c>
      <c r="E105" s="63">
        <v>68477629</v>
      </c>
      <c r="F105" s="63">
        <v>0</v>
      </c>
      <c r="G105" s="63">
        <v>0</v>
      </c>
      <c r="H105" s="63">
        <v>79268000</v>
      </c>
      <c r="I105" s="14" t="s">
        <v>149</v>
      </c>
      <c r="K105" s="52">
        <f t="shared" si="1"/>
        <v>0</v>
      </c>
    </row>
    <row r="106" spans="2:11" ht="15.75" x14ac:dyDescent="0.25">
      <c r="B106" s="14" t="s">
        <v>150</v>
      </c>
      <c r="C106" s="63">
        <v>379885431</v>
      </c>
      <c r="D106" s="63">
        <v>218344895</v>
      </c>
      <c r="E106" s="63">
        <v>51882536</v>
      </c>
      <c r="F106" s="63">
        <v>0</v>
      </c>
      <c r="G106" s="63">
        <v>0</v>
      </c>
      <c r="H106" s="63">
        <v>109658000</v>
      </c>
      <c r="I106" s="14" t="s">
        <v>150</v>
      </c>
      <c r="K106" s="52">
        <f t="shared" si="1"/>
        <v>0</v>
      </c>
    </row>
    <row r="107" spans="2:11" ht="15.75" x14ac:dyDescent="0.25">
      <c r="B107" s="14" t="s">
        <v>151</v>
      </c>
      <c r="C107" s="63">
        <v>60843208</v>
      </c>
      <c r="D107" s="63">
        <v>5789515</v>
      </c>
      <c r="E107" s="63">
        <v>55051793</v>
      </c>
      <c r="F107" s="63">
        <v>0</v>
      </c>
      <c r="G107" s="63">
        <v>0</v>
      </c>
      <c r="H107" s="63">
        <v>1900</v>
      </c>
      <c r="I107" s="14" t="s">
        <v>151</v>
      </c>
      <c r="K107" s="52">
        <f t="shared" si="1"/>
        <v>0</v>
      </c>
    </row>
    <row r="108" spans="2:11" ht="15.75" x14ac:dyDescent="0.25">
      <c r="B108" s="14" t="s">
        <v>152</v>
      </c>
      <c r="C108" s="63">
        <v>353864044</v>
      </c>
      <c r="D108" s="63">
        <v>9542404</v>
      </c>
      <c r="E108" s="63">
        <v>36856640</v>
      </c>
      <c r="F108" s="63">
        <v>0</v>
      </c>
      <c r="G108" s="63">
        <v>0</v>
      </c>
      <c r="H108" s="63">
        <v>307465000</v>
      </c>
      <c r="I108" s="14" t="s">
        <v>152</v>
      </c>
      <c r="K108" s="52">
        <f t="shared" si="1"/>
        <v>0</v>
      </c>
    </row>
    <row r="109" spans="2:11" ht="15.75" x14ac:dyDescent="0.25">
      <c r="B109" s="14" t="s">
        <v>153</v>
      </c>
      <c r="C109" s="63">
        <v>195779370</v>
      </c>
      <c r="D109" s="63">
        <v>78698216</v>
      </c>
      <c r="E109" s="63">
        <v>117066354</v>
      </c>
      <c r="F109" s="63">
        <v>0</v>
      </c>
      <c r="G109" s="63">
        <v>0</v>
      </c>
      <c r="H109" s="63">
        <v>14800</v>
      </c>
      <c r="I109" s="14" t="s">
        <v>153</v>
      </c>
      <c r="K109" s="52">
        <f t="shared" si="1"/>
        <v>0</v>
      </c>
    </row>
    <row r="110" spans="2:11" x14ac:dyDescent="0.25">
      <c r="B110" s="48" t="s">
        <v>154</v>
      </c>
      <c r="C110" s="63">
        <v>1600339186</v>
      </c>
      <c r="D110" s="63">
        <v>120482735</v>
      </c>
      <c r="E110" s="63">
        <v>10639752</v>
      </c>
      <c r="F110" s="63">
        <v>105699</v>
      </c>
      <c r="G110" s="63">
        <v>0</v>
      </c>
      <c r="H110" s="63">
        <v>1469111000</v>
      </c>
      <c r="I110" s="48" t="s">
        <v>154</v>
      </c>
      <c r="K110" s="52">
        <f t="shared" si="1"/>
        <v>0</v>
      </c>
    </row>
    <row r="111" spans="2:11" ht="15.75" x14ac:dyDescent="0.25">
      <c r="B111" s="14" t="s">
        <v>155</v>
      </c>
      <c r="C111" s="63">
        <v>144231149</v>
      </c>
      <c r="D111" s="63">
        <v>17295066</v>
      </c>
      <c r="E111" s="63">
        <v>126907783</v>
      </c>
      <c r="F111" s="63">
        <v>0</v>
      </c>
      <c r="G111" s="63">
        <v>0</v>
      </c>
      <c r="H111" s="63">
        <v>28300</v>
      </c>
      <c r="I111" s="14" t="s">
        <v>155</v>
      </c>
      <c r="K111" s="52">
        <f t="shared" si="1"/>
        <v>0</v>
      </c>
    </row>
    <row r="112" spans="2:11" ht="15.75" x14ac:dyDescent="0.25">
      <c r="B112" s="14" t="s">
        <v>156</v>
      </c>
      <c r="C112" s="63">
        <v>148870447</v>
      </c>
      <c r="D112" s="63">
        <v>75884781</v>
      </c>
      <c r="E112" s="63">
        <v>71771666</v>
      </c>
      <c r="F112" s="63">
        <v>0</v>
      </c>
      <c r="G112" s="63">
        <v>0</v>
      </c>
      <c r="H112" s="63">
        <v>1214000</v>
      </c>
      <c r="I112" s="14" t="s">
        <v>156</v>
      </c>
      <c r="K112" s="52">
        <f t="shared" si="1"/>
        <v>0</v>
      </c>
    </row>
    <row r="113" spans="2:11" ht="15.75" x14ac:dyDescent="0.25">
      <c r="B113" s="14" t="s">
        <v>157</v>
      </c>
      <c r="C113" s="63">
        <v>207680994</v>
      </c>
      <c r="D113" s="63">
        <v>115311210</v>
      </c>
      <c r="E113" s="63">
        <v>55682784</v>
      </c>
      <c r="F113" s="63">
        <v>0</v>
      </c>
      <c r="G113" s="63">
        <v>0</v>
      </c>
      <c r="H113" s="63">
        <v>36687000</v>
      </c>
      <c r="I113" s="14" t="s">
        <v>157</v>
      </c>
      <c r="K113" s="52">
        <f t="shared" si="1"/>
        <v>0</v>
      </c>
    </row>
    <row r="114" spans="2:11" ht="15.75" x14ac:dyDescent="0.25">
      <c r="B114" s="14" t="s">
        <v>158</v>
      </c>
      <c r="C114" s="63">
        <v>62862447</v>
      </c>
      <c r="D114" s="63">
        <v>28516816</v>
      </c>
      <c r="E114" s="63">
        <v>34323631</v>
      </c>
      <c r="F114" s="63">
        <v>0</v>
      </c>
      <c r="G114" s="63">
        <v>0</v>
      </c>
      <c r="H114" s="63">
        <v>22000</v>
      </c>
      <c r="I114" s="14" t="s">
        <v>158</v>
      </c>
      <c r="K114" s="52">
        <f t="shared" si="1"/>
        <v>0</v>
      </c>
    </row>
    <row r="115" spans="2:11" ht="15.75" x14ac:dyDescent="0.25">
      <c r="B115" s="14" t="s">
        <v>159</v>
      </c>
      <c r="C115" s="63">
        <v>177564181</v>
      </c>
      <c r="D115" s="63">
        <v>52550830</v>
      </c>
      <c r="E115" s="63">
        <v>101730015</v>
      </c>
      <c r="F115" s="63">
        <v>0</v>
      </c>
      <c r="G115" s="63">
        <v>7554336</v>
      </c>
      <c r="H115" s="63">
        <v>15729000</v>
      </c>
      <c r="I115" s="14" t="s">
        <v>159</v>
      </c>
      <c r="K115" s="52">
        <f t="shared" si="1"/>
        <v>0</v>
      </c>
    </row>
    <row r="116" spans="2:11" ht="15.75" x14ac:dyDescent="0.25">
      <c r="B116" s="14" t="s">
        <v>160</v>
      </c>
      <c r="C116" s="63">
        <v>192875113</v>
      </c>
      <c r="D116" s="63">
        <v>49008792</v>
      </c>
      <c r="E116" s="63">
        <v>66614321</v>
      </c>
      <c r="F116" s="63">
        <v>0</v>
      </c>
      <c r="G116" s="63">
        <v>0</v>
      </c>
      <c r="H116" s="63">
        <v>77252000</v>
      </c>
      <c r="I116" s="14" t="s">
        <v>160</v>
      </c>
      <c r="K116" s="52">
        <f t="shared" si="1"/>
        <v>0</v>
      </c>
    </row>
    <row r="117" spans="2:11" ht="15.75" x14ac:dyDescent="0.25">
      <c r="B117" s="14" t="s">
        <v>161</v>
      </c>
      <c r="C117" s="63">
        <v>276525363</v>
      </c>
      <c r="D117" s="63">
        <v>134087125</v>
      </c>
      <c r="E117" s="63">
        <v>37098238</v>
      </c>
      <c r="F117" s="63">
        <v>0</v>
      </c>
      <c r="G117" s="63">
        <v>0</v>
      </c>
      <c r="H117" s="63">
        <f>103340000+2000000</f>
        <v>105340000</v>
      </c>
      <c r="I117" s="14" t="s">
        <v>161</v>
      </c>
      <c r="K117" s="52">
        <f t="shared" si="1"/>
        <v>0</v>
      </c>
    </row>
    <row r="118" spans="2:11" ht="15.75" x14ac:dyDescent="0.25">
      <c r="B118" s="14" t="s">
        <v>162</v>
      </c>
      <c r="C118" s="63">
        <v>37702397</v>
      </c>
      <c r="D118" s="63">
        <v>22096900</v>
      </c>
      <c r="E118" s="63">
        <v>13718497</v>
      </c>
      <c r="F118" s="63">
        <v>0</v>
      </c>
      <c r="G118" s="63">
        <v>0</v>
      </c>
      <c r="H118" s="63">
        <v>1887000</v>
      </c>
      <c r="I118" s="14" t="s">
        <v>162</v>
      </c>
      <c r="K118" s="52">
        <f t="shared" si="1"/>
        <v>0</v>
      </c>
    </row>
    <row r="119" spans="2:11" ht="15.75" x14ac:dyDescent="0.25">
      <c r="B119" s="14" t="s">
        <v>163</v>
      </c>
      <c r="C119" s="63">
        <v>47601484</v>
      </c>
      <c r="D119" s="63">
        <v>24425956</v>
      </c>
      <c r="E119" s="63">
        <v>23123628</v>
      </c>
      <c r="F119" s="63">
        <v>0</v>
      </c>
      <c r="G119" s="63">
        <v>0</v>
      </c>
      <c r="H119" s="63">
        <v>51900</v>
      </c>
      <c r="I119" s="14" t="s">
        <v>163</v>
      </c>
      <c r="K119" s="52">
        <f t="shared" si="1"/>
        <v>0</v>
      </c>
    </row>
    <row r="120" spans="2:11" ht="15.75" x14ac:dyDescent="0.25">
      <c r="B120" s="14" t="s">
        <v>164</v>
      </c>
      <c r="C120" s="63">
        <v>85448304</v>
      </c>
      <c r="D120" s="63">
        <v>27152735</v>
      </c>
      <c r="E120" s="63">
        <v>22897469</v>
      </c>
      <c r="F120" s="63">
        <v>0</v>
      </c>
      <c r="G120" s="63">
        <v>0</v>
      </c>
      <c r="H120" s="63">
        <v>35398100</v>
      </c>
      <c r="I120" s="14" t="s">
        <v>164</v>
      </c>
      <c r="K120" s="52">
        <f t="shared" si="1"/>
        <v>0</v>
      </c>
    </row>
    <row r="121" spans="2:11" ht="15.75" x14ac:dyDescent="0.25">
      <c r="B121" s="15" t="s">
        <v>165</v>
      </c>
      <c r="C121" s="63">
        <v>134334435</v>
      </c>
      <c r="D121" s="63">
        <v>72438777</v>
      </c>
      <c r="E121" s="63">
        <v>61875558</v>
      </c>
      <c r="F121" s="63">
        <v>0</v>
      </c>
      <c r="G121" s="63">
        <v>0</v>
      </c>
      <c r="H121" s="63">
        <v>20100</v>
      </c>
      <c r="I121" s="15" t="s">
        <v>165</v>
      </c>
      <c r="K121" s="52">
        <f t="shared" si="1"/>
        <v>0</v>
      </c>
    </row>
    <row r="122" spans="2:11" ht="15.75" x14ac:dyDescent="0.25">
      <c r="B122" s="14" t="s">
        <v>166</v>
      </c>
      <c r="C122" s="63">
        <v>238848164</v>
      </c>
      <c r="D122" s="63">
        <v>132669244</v>
      </c>
      <c r="E122" s="63">
        <v>9103047</v>
      </c>
      <c r="F122" s="63">
        <v>150627</v>
      </c>
      <c r="G122" s="63">
        <v>216246</v>
      </c>
      <c r="H122" s="63">
        <f>76709000+20000000</f>
        <v>96709000</v>
      </c>
      <c r="I122" s="14" t="s">
        <v>166</v>
      </c>
      <c r="K122" s="52">
        <f t="shared" si="1"/>
        <v>0</v>
      </c>
    </row>
    <row r="123" spans="2:11" ht="15.75" x14ac:dyDescent="0.25">
      <c r="B123" s="14" t="s">
        <v>167</v>
      </c>
      <c r="C123" s="63">
        <v>613893215</v>
      </c>
      <c r="D123" s="63">
        <v>440195538</v>
      </c>
      <c r="E123" s="63">
        <v>11507390</v>
      </c>
      <c r="F123" s="63">
        <v>144914</v>
      </c>
      <c r="G123" s="63">
        <v>3266373</v>
      </c>
      <c r="H123" s="63">
        <v>158779000</v>
      </c>
      <c r="I123" s="14" t="s">
        <v>167</v>
      </c>
      <c r="K123" s="52">
        <f t="shared" si="1"/>
        <v>0</v>
      </c>
    </row>
    <row r="124" spans="2:11" ht="15.75" x14ac:dyDescent="0.25">
      <c r="B124" s="14" t="s">
        <v>168</v>
      </c>
      <c r="C124" s="63">
        <v>19271442</v>
      </c>
      <c r="D124" s="63">
        <v>996678</v>
      </c>
      <c r="E124" s="63">
        <v>15652764</v>
      </c>
      <c r="F124" s="63">
        <v>0</v>
      </c>
      <c r="G124" s="63">
        <v>0</v>
      </c>
      <c r="H124" s="63">
        <v>2622000</v>
      </c>
      <c r="I124" s="14" t="s">
        <v>168</v>
      </c>
      <c r="K124" s="52">
        <f t="shared" si="1"/>
        <v>0</v>
      </c>
    </row>
    <row r="125" spans="2:11" ht="15.75" x14ac:dyDescent="0.25">
      <c r="B125" s="14" t="s">
        <v>169</v>
      </c>
      <c r="C125" s="63">
        <v>56948061</v>
      </c>
      <c r="D125" s="63">
        <v>6030289</v>
      </c>
      <c r="E125" s="63">
        <v>22437772</v>
      </c>
      <c r="F125" s="63">
        <v>0</v>
      </c>
      <c r="G125" s="63">
        <v>0</v>
      </c>
      <c r="H125" s="63">
        <v>28480000</v>
      </c>
      <c r="I125" s="14" t="s">
        <v>169</v>
      </c>
      <c r="K125" s="52">
        <f t="shared" si="1"/>
        <v>0</v>
      </c>
    </row>
    <row r="126" spans="2:11" ht="15.75" x14ac:dyDescent="0.25">
      <c r="B126" s="46" t="s">
        <v>170</v>
      </c>
      <c r="C126" s="63">
        <v>422882027</v>
      </c>
      <c r="D126" s="63">
        <v>65556672</v>
      </c>
      <c r="E126" s="63">
        <v>129877217</v>
      </c>
      <c r="F126" s="63">
        <v>0</v>
      </c>
      <c r="G126" s="63">
        <v>43414738</v>
      </c>
      <c r="H126" s="63">
        <v>184033400</v>
      </c>
      <c r="I126" s="46" t="s">
        <v>170</v>
      </c>
      <c r="K126" s="52">
        <f t="shared" si="1"/>
        <v>0</v>
      </c>
    </row>
    <row r="127" spans="2:11" ht="15.75" x14ac:dyDescent="0.25">
      <c r="B127" s="14" t="s">
        <v>171</v>
      </c>
      <c r="C127" s="63">
        <v>101844714</v>
      </c>
      <c r="D127" s="63">
        <v>15542759</v>
      </c>
      <c r="E127" s="63">
        <v>86293955</v>
      </c>
      <c r="F127" s="63">
        <v>0</v>
      </c>
      <c r="G127" s="63">
        <v>0</v>
      </c>
      <c r="H127" s="63">
        <v>8000</v>
      </c>
      <c r="I127" s="14" t="s">
        <v>171</v>
      </c>
      <c r="K127" s="52">
        <f t="shared" si="1"/>
        <v>0</v>
      </c>
    </row>
    <row r="128" spans="2:11" ht="15.75" x14ac:dyDescent="0.25">
      <c r="B128" s="15" t="s">
        <v>172</v>
      </c>
      <c r="C128" s="63">
        <v>28951297</v>
      </c>
      <c r="D128" s="63">
        <v>2542721</v>
      </c>
      <c r="E128" s="63">
        <v>26403476</v>
      </c>
      <c r="F128" s="63">
        <v>0</v>
      </c>
      <c r="G128" s="63">
        <v>0</v>
      </c>
      <c r="H128" s="63">
        <v>5100</v>
      </c>
      <c r="I128" s="15" t="s">
        <v>172</v>
      </c>
      <c r="K128" s="52">
        <f t="shared" si="1"/>
        <v>0</v>
      </c>
    </row>
    <row r="129" spans="2:11" ht="15.75" x14ac:dyDescent="0.25">
      <c r="B129" s="15" t="s">
        <v>173</v>
      </c>
      <c r="C129" s="63">
        <v>245796061</v>
      </c>
      <c r="D129" s="63">
        <v>76816353</v>
      </c>
      <c r="E129" s="63">
        <v>126256050</v>
      </c>
      <c r="F129" s="63">
        <v>0</v>
      </c>
      <c r="G129" s="63">
        <v>5266658</v>
      </c>
      <c r="H129" s="63">
        <v>37457000</v>
      </c>
      <c r="I129" s="15" t="s">
        <v>173</v>
      </c>
      <c r="K129" s="52">
        <f t="shared" si="1"/>
        <v>0</v>
      </c>
    </row>
    <row r="130" spans="2:11" ht="15.75" x14ac:dyDescent="0.25">
      <c r="B130" s="15" t="s">
        <v>174</v>
      </c>
      <c r="C130" s="63">
        <v>214298170</v>
      </c>
      <c r="D130" s="63">
        <v>78414087</v>
      </c>
      <c r="E130" s="63">
        <v>120371083</v>
      </c>
      <c r="F130" s="63">
        <v>0</v>
      </c>
      <c r="G130" s="63">
        <v>0</v>
      </c>
      <c r="H130" s="63">
        <v>15513000</v>
      </c>
      <c r="I130" s="15" t="s">
        <v>174</v>
      </c>
      <c r="K130" s="52">
        <f t="shared" si="1"/>
        <v>0</v>
      </c>
    </row>
    <row r="131" spans="2:11" ht="15.75" x14ac:dyDescent="0.25">
      <c r="B131" s="15" t="s">
        <v>175</v>
      </c>
      <c r="C131" s="63">
        <v>477096830</v>
      </c>
      <c r="D131" s="63">
        <v>184752855</v>
      </c>
      <c r="E131" s="63">
        <f>166044375+200</f>
        <v>166044575</v>
      </c>
      <c r="F131" s="63">
        <v>0</v>
      </c>
      <c r="G131" s="63">
        <v>6025100</v>
      </c>
      <c r="H131" s="63">
        <v>120274300</v>
      </c>
      <c r="I131" s="15" t="s">
        <v>175</v>
      </c>
      <c r="K131" s="52">
        <f t="shared" si="1"/>
        <v>0</v>
      </c>
    </row>
    <row r="132" spans="2:11" ht="15.75" x14ac:dyDescent="0.25">
      <c r="B132" s="15" t="s">
        <v>176</v>
      </c>
      <c r="C132" s="63">
        <v>230811344</v>
      </c>
      <c r="D132" s="63">
        <v>81570379</v>
      </c>
      <c r="E132" s="63">
        <v>93565265</v>
      </c>
      <c r="F132" s="63">
        <v>0</v>
      </c>
      <c r="G132" s="63">
        <v>0</v>
      </c>
      <c r="H132" s="63">
        <v>55675700</v>
      </c>
      <c r="I132" s="15" t="s">
        <v>176</v>
      </c>
      <c r="K132" s="52">
        <f t="shared" si="1"/>
        <v>0</v>
      </c>
    </row>
    <row r="133" spans="2:11" ht="15.75" x14ac:dyDescent="0.25">
      <c r="B133" s="15" t="s">
        <v>177</v>
      </c>
      <c r="C133" s="63">
        <v>502024917</v>
      </c>
      <c r="D133" s="63">
        <v>395956122</v>
      </c>
      <c r="E133" s="63">
        <v>106016695</v>
      </c>
      <c r="F133" s="63">
        <v>0</v>
      </c>
      <c r="G133" s="63">
        <v>0</v>
      </c>
      <c r="H133" s="63">
        <v>52100</v>
      </c>
      <c r="I133" s="15" t="s">
        <v>177</v>
      </c>
      <c r="K133" s="52">
        <f t="shared" si="1"/>
        <v>0</v>
      </c>
    </row>
    <row r="134" spans="2:11" ht="15.75" x14ac:dyDescent="0.25">
      <c r="B134" s="62" t="s">
        <v>178</v>
      </c>
      <c r="C134" s="63">
        <v>497767140</v>
      </c>
      <c r="D134" s="63">
        <v>34020677</v>
      </c>
      <c r="E134" s="63">
        <v>12233399</v>
      </c>
      <c r="F134" s="63">
        <v>26749</v>
      </c>
      <c r="G134" s="63">
        <v>26297415</v>
      </c>
      <c r="H134" s="63">
        <v>425188900</v>
      </c>
      <c r="I134" s="62" t="s">
        <v>178</v>
      </c>
      <c r="K134" s="52">
        <f t="shared" si="1"/>
        <v>0</v>
      </c>
    </row>
    <row r="135" spans="2:11" ht="15.75" x14ac:dyDescent="0.25">
      <c r="B135" s="62" t="s">
        <v>179</v>
      </c>
      <c r="C135" s="63" t="s">
        <v>188</v>
      </c>
      <c r="D135" s="63" t="s">
        <v>188</v>
      </c>
      <c r="E135" s="63" t="s">
        <v>188</v>
      </c>
      <c r="F135" s="63" t="s">
        <v>188</v>
      </c>
      <c r="G135" s="63" t="s">
        <v>188</v>
      </c>
      <c r="H135" s="63" t="s">
        <v>188</v>
      </c>
      <c r="I135" s="62"/>
      <c r="K135" s="52"/>
    </row>
    <row r="136" spans="2:11" ht="15.75" x14ac:dyDescent="0.25">
      <c r="B136" s="62" t="s">
        <v>212</v>
      </c>
      <c r="C136" s="63" t="s">
        <v>188</v>
      </c>
      <c r="D136" s="63" t="s">
        <v>188</v>
      </c>
      <c r="E136" s="63" t="s">
        <v>188</v>
      </c>
      <c r="F136" s="63" t="s">
        <v>188</v>
      </c>
      <c r="G136" s="63" t="s">
        <v>188</v>
      </c>
      <c r="H136" s="63" t="s">
        <v>188</v>
      </c>
      <c r="I136" s="62"/>
    </row>
    <row r="137" spans="2:11" ht="15.75" x14ac:dyDescent="0.25">
      <c r="B137" s="62" t="s">
        <v>184</v>
      </c>
      <c r="C137" s="63">
        <v>22500</v>
      </c>
      <c r="D137" s="63" t="s">
        <v>188</v>
      </c>
      <c r="E137" s="63" t="s">
        <v>188</v>
      </c>
      <c r="F137" s="63" t="s">
        <v>188</v>
      </c>
      <c r="G137" s="63">
        <v>22500</v>
      </c>
      <c r="H137" s="63" t="s">
        <v>188</v>
      </c>
      <c r="I137" s="62"/>
    </row>
    <row r="138" spans="2:11" ht="15.75" x14ac:dyDescent="0.25">
      <c r="B138" s="62" t="s">
        <v>183</v>
      </c>
      <c r="C138" s="63" t="s">
        <v>188</v>
      </c>
      <c r="D138" s="63" t="s">
        <v>188</v>
      </c>
      <c r="E138" s="63" t="s">
        <v>188</v>
      </c>
      <c r="F138" s="63" t="s">
        <v>188</v>
      </c>
      <c r="G138" s="63" t="s">
        <v>188</v>
      </c>
      <c r="H138" s="63" t="s">
        <v>188</v>
      </c>
      <c r="I138" s="62"/>
    </row>
    <row r="139" spans="2:11" ht="15.75" x14ac:dyDescent="0.25">
      <c r="B139" s="62"/>
      <c r="I139" s="62"/>
    </row>
    <row r="140" spans="2:11" ht="15.75" x14ac:dyDescent="0.25">
      <c r="B140" s="62" t="s">
        <v>210</v>
      </c>
      <c r="C140" s="50">
        <f>SUM(C33:C138)-C32</f>
        <v>0</v>
      </c>
      <c r="D140" s="50">
        <f t="shared" ref="D140:H140" si="2">SUM(D33:D138)-D32</f>
        <v>0</v>
      </c>
      <c r="E140" s="50">
        <f t="shared" si="2"/>
        <v>0</v>
      </c>
      <c r="F140" s="50">
        <f t="shared" si="2"/>
        <v>0</v>
      </c>
      <c r="G140" s="50">
        <f t="shared" si="2"/>
        <v>0</v>
      </c>
      <c r="H140" s="50">
        <f t="shared" si="2"/>
        <v>0</v>
      </c>
      <c r="I140" s="62"/>
    </row>
    <row r="141" spans="2:11" ht="15.75" x14ac:dyDescent="0.25">
      <c r="B141" s="62"/>
      <c r="I141" s="62"/>
    </row>
  </sheetData>
  <pageMargins left="0.7" right="0.7" top="0.75" bottom="0.75" header="0.3" footer="0.3"/>
  <pageSetup paperSize="9" orientation="portrait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showGridLines="0" workbookViewId="0">
      <selection activeCell="B1" sqref="B1"/>
    </sheetView>
  </sheetViews>
  <sheetFormatPr baseColWidth="10" defaultRowHeight="15" x14ac:dyDescent="0.25"/>
  <cols>
    <col min="2" max="11" width="21.42578125" customWidth="1"/>
  </cols>
  <sheetData>
    <row r="1" spans="2:11" x14ac:dyDescent="0.25">
      <c r="B1" s="56" t="s">
        <v>213</v>
      </c>
    </row>
    <row r="2" spans="2:11" x14ac:dyDescent="0.25">
      <c r="B2" s="56"/>
    </row>
    <row r="3" spans="2:11" x14ac:dyDescent="0.25">
      <c r="B3" s="56" t="s">
        <v>214</v>
      </c>
    </row>
    <row r="9" spans="2:11" ht="15.75" customHeight="1" x14ac:dyDescent="0.25"/>
    <row r="10" spans="2:11" s="68" customFormat="1" ht="30" customHeight="1" x14ac:dyDescent="0.25">
      <c r="B10" s="86"/>
      <c r="C10" s="86"/>
      <c r="D10" s="97" t="s">
        <v>36</v>
      </c>
      <c r="E10" s="97"/>
      <c r="F10" s="97" t="s">
        <v>196</v>
      </c>
      <c r="G10" s="97"/>
      <c r="H10" s="97" t="s">
        <v>221</v>
      </c>
      <c r="I10" s="97"/>
      <c r="J10" s="97" t="s">
        <v>222</v>
      </c>
      <c r="K10" s="97"/>
    </row>
    <row r="11" spans="2:11" s="68" customFormat="1" ht="30" x14ac:dyDescent="0.25">
      <c r="B11" s="87" t="s">
        <v>215</v>
      </c>
      <c r="C11" s="87" t="s">
        <v>198</v>
      </c>
      <c r="D11" s="89" t="s">
        <v>216</v>
      </c>
      <c r="E11" s="89" t="s">
        <v>217</v>
      </c>
      <c r="F11" s="89" t="s">
        <v>216</v>
      </c>
      <c r="G11" s="89" t="s">
        <v>217</v>
      </c>
      <c r="H11" s="98" t="s">
        <v>223</v>
      </c>
      <c r="I11" s="98"/>
      <c r="J11" s="98" t="s">
        <v>223</v>
      </c>
      <c r="K11" s="98"/>
    </row>
    <row r="12" spans="2:11" s="85" customFormat="1" x14ac:dyDescent="0.25">
      <c r="B12" s="88"/>
      <c r="C12" s="88" t="s">
        <v>218</v>
      </c>
      <c r="D12" s="88" t="s">
        <v>219</v>
      </c>
      <c r="E12" s="88" t="s">
        <v>219</v>
      </c>
      <c r="F12" s="88" t="s">
        <v>220</v>
      </c>
      <c r="G12" s="88" t="s">
        <v>220</v>
      </c>
      <c r="H12" s="88">
        <v>1970</v>
      </c>
      <c r="I12" s="88">
        <v>1974</v>
      </c>
      <c r="J12" s="88">
        <v>1974</v>
      </c>
      <c r="K12" s="88">
        <v>1970</v>
      </c>
    </row>
    <row r="13" spans="2:11" x14ac:dyDescent="0.25">
      <c r="B13" s="49">
        <v>1970</v>
      </c>
      <c r="C13" s="90">
        <v>8788.2000000000007</v>
      </c>
      <c r="D13" s="90">
        <v>27393.4</v>
      </c>
      <c r="E13" s="90">
        <v>27393.4</v>
      </c>
      <c r="F13" s="90">
        <v>3117.1</v>
      </c>
      <c r="G13" s="90">
        <v>3117.1</v>
      </c>
      <c r="H13" s="90">
        <v>100</v>
      </c>
      <c r="I13" s="90">
        <v>20.5</v>
      </c>
      <c r="J13" s="90">
        <v>22.5</v>
      </c>
      <c r="K13" s="90">
        <v>100</v>
      </c>
    </row>
    <row r="14" spans="2:11" x14ac:dyDescent="0.25">
      <c r="B14" s="49">
        <v>1971</v>
      </c>
      <c r="C14" s="90">
        <v>8974</v>
      </c>
      <c r="D14" s="90">
        <v>37331.9</v>
      </c>
      <c r="E14" s="90">
        <v>26917.8</v>
      </c>
      <c r="F14" s="90">
        <v>4160</v>
      </c>
      <c r="G14" s="90">
        <v>2999.5</v>
      </c>
      <c r="H14" s="90">
        <v>138.69999999999999</v>
      </c>
      <c r="I14" s="90">
        <v>28.4</v>
      </c>
      <c r="J14" s="90">
        <v>30.3</v>
      </c>
      <c r="K14" s="90">
        <v>134.69999999999999</v>
      </c>
    </row>
    <row r="15" spans="2:11" x14ac:dyDescent="0.25">
      <c r="B15" s="49">
        <v>1972</v>
      </c>
      <c r="C15" s="90">
        <v>9163.7000000000007</v>
      </c>
      <c r="D15" s="90">
        <v>61922.8</v>
      </c>
      <c r="E15" s="90">
        <v>28042.3</v>
      </c>
      <c r="F15" s="90">
        <v>6757.4</v>
      </c>
      <c r="G15" s="90">
        <v>3060.2</v>
      </c>
      <c r="H15" s="90">
        <v>220.8</v>
      </c>
      <c r="I15" s="90">
        <v>45.3</v>
      </c>
      <c r="J15" s="90">
        <v>48</v>
      </c>
      <c r="K15" s="90">
        <v>213.3</v>
      </c>
    </row>
    <row r="16" spans="2:11" x14ac:dyDescent="0.25">
      <c r="B16" s="49">
        <v>1973</v>
      </c>
      <c r="C16" s="90">
        <v>9357.4</v>
      </c>
      <c r="D16" s="90">
        <v>100460.3</v>
      </c>
      <c r="E16" s="90">
        <v>29784.799999999999</v>
      </c>
      <c r="F16" s="90">
        <v>10735.9</v>
      </c>
      <c r="G16" s="90">
        <v>3183.2</v>
      </c>
      <c r="H16" s="90">
        <v>337.3</v>
      </c>
      <c r="I16" s="90">
        <v>69.099999999999994</v>
      </c>
      <c r="J16" s="90">
        <v>77</v>
      </c>
      <c r="K16" s="90">
        <v>342.2</v>
      </c>
    </row>
    <row r="17" spans="2:11" x14ac:dyDescent="0.25">
      <c r="B17" s="49">
        <v>1974</v>
      </c>
      <c r="C17" s="90">
        <v>9555.2000000000007</v>
      </c>
      <c r="D17" s="90">
        <v>152942.29999999999</v>
      </c>
      <c r="E17" s="90">
        <v>31343.200000000001</v>
      </c>
      <c r="F17" s="90">
        <v>16006.2</v>
      </c>
      <c r="G17" s="90">
        <v>3280.2</v>
      </c>
      <c r="H17" s="90">
        <v>437.9</v>
      </c>
      <c r="I17" s="90">
        <v>100</v>
      </c>
      <c r="J17" s="90">
        <v>100</v>
      </c>
      <c r="K17" s="90">
        <v>444.4</v>
      </c>
    </row>
    <row r="18" spans="2:11" x14ac:dyDescent="0.25">
      <c r="B18" s="49">
        <v>1975</v>
      </c>
      <c r="C18" s="90">
        <v>9757.2000000000007</v>
      </c>
      <c r="D18" s="90">
        <v>343613</v>
      </c>
      <c r="E18" s="90">
        <v>30550.6</v>
      </c>
      <c r="F18" s="90">
        <v>35216.300000000003</v>
      </c>
      <c r="G18" s="90">
        <v>3131.1</v>
      </c>
      <c r="H18" s="90">
        <v>1124.7</v>
      </c>
      <c r="I18" s="90">
        <v>230.5</v>
      </c>
      <c r="J18" s="90">
        <v>270.60000000000002</v>
      </c>
      <c r="K18" s="90">
        <v>1202.7</v>
      </c>
    </row>
    <row r="19" spans="2:11" x14ac:dyDescent="0.25">
      <c r="B19" s="49">
        <v>1976</v>
      </c>
      <c r="C19" s="90">
        <v>9963.4</v>
      </c>
      <c r="D19" s="90">
        <v>1853798.1</v>
      </c>
      <c r="E19" s="90">
        <v>30277.3</v>
      </c>
      <c r="F19" s="90">
        <v>186060.79999999999</v>
      </c>
      <c r="G19" s="90">
        <v>3038.8</v>
      </c>
      <c r="H19" s="90">
        <v>6122.7</v>
      </c>
      <c r="I19" s="90">
        <v>1154.9000000000001</v>
      </c>
      <c r="J19" s="90">
        <v>1412.2</v>
      </c>
      <c r="K19" s="90">
        <v>6543.1</v>
      </c>
    </row>
    <row r="20" spans="2:11" x14ac:dyDescent="0.25">
      <c r="B20" s="49">
        <v>1977</v>
      </c>
      <c r="C20" s="90">
        <v>10174.6</v>
      </c>
      <c r="D20" s="90">
        <v>5349686.5</v>
      </c>
      <c r="E20" s="90">
        <v>31997.200000000001</v>
      </c>
      <c r="F20" s="90">
        <v>525819.4</v>
      </c>
      <c r="G20" s="90">
        <v>3145</v>
      </c>
      <c r="H20" s="90">
        <v>16719.2</v>
      </c>
      <c r="I20" s="90">
        <v>3426.8</v>
      </c>
      <c r="J20" s="90">
        <v>4063.7</v>
      </c>
      <c r="K20" s="90">
        <v>18060.900000000001</v>
      </c>
    </row>
    <row r="21" spans="2:11" x14ac:dyDescent="0.25">
      <c r="B21" s="49">
        <v>1978</v>
      </c>
      <c r="C21" s="90">
        <v>10389.1</v>
      </c>
      <c r="D21" s="90">
        <v>13917395.300000001</v>
      </c>
      <c r="E21" s="90">
        <v>32525</v>
      </c>
      <c r="F21" s="90">
        <v>1339615.1000000001</v>
      </c>
      <c r="G21" s="90">
        <v>3130.7</v>
      </c>
      <c r="H21" s="90">
        <v>42789.8</v>
      </c>
      <c r="I21" s="90">
        <v>8770.2000000000007</v>
      </c>
      <c r="J21" s="90">
        <v>11195.8</v>
      </c>
      <c r="K21" s="90">
        <v>49759.1</v>
      </c>
    </row>
    <row r="22" spans="2:11" x14ac:dyDescent="0.25">
      <c r="B22" s="49">
        <v>1979</v>
      </c>
      <c r="C22" s="90">
        <v>10608.7</v>
      </c>
      <c r="D22" s="90">
        <v>34316223.100000001</v>
      </c>
      <c r="E22" s="90">
        <v>34661.800000000003</v>
      </c>
      <c r="F22" s="90">
        <v>3234725.1</v>
      </c>
      <c r="G22" s="90">
        <v>3267.3</v>
      </c>
      <c r="H22" s="90">
        <v>99003</v>
      </c>
      <c r="I22" s="90">
        <v>20291.599999999999</v>
      </c>
      <c r="J22" s="90">
        <v>29059.3</v>
      </c>
      <c r="K22" s="90">
        <v>129152.4</v>
      </c>
    </row>
    <row r="23" spans="2:11" x14ac:dyDescent="0.25">
      <c r="B23" s="91">
        <v>1980</v>
      </c>
      <c r="C23" s="92">
        <v>10865.4</v>
      </c>
      <c r="D23" s="92">
        <v>62941206.5</v>
      </c>
      <c r="E23" s="92">
        <v>34152.300000000003</v>
      </c>
      <c r="F23" s="92">
        <v>5792810.7999999998</v>
      </c>
      <c r="G23" s="92">
        <v>3143.2</v>
      </c>
      <c r="H23" s="92">
        <v>184296.1</v>
      </c>
      <c r="I23" s="92">
        <v>37773.300000000003</v>
      </c>
      <c r="J23" s="92">
        <v>58330.9</v>
      </c>
      <c r="K23" s="92">
        <v>259248.5</v>
      </c>
    </row>
    <row r="26" spans="2:11" x14ac:dyDescent="0.25">
      <c r="B26" s="1"/>
      <c r="C26" s="1"/>
      <c r="D26" s="1"/>
    </row>
  </sheetData>
  <mergeCells count="6">
    <mergeCell ref="D10:E10"/>
    <mergeCell ref="F10:G10"/>
    <mergeCell ref="H10:I10"/>
    <mergeCell ref="J10:K10"/>
    <mergeCell ref="H11:I11"/>
    <mergeCell ref="J11:K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2"/>
  <sheetViews>
    <sheetView workbookViewId="0">
      <selection activeCell="B6" sqref="B6"/>
    </sheetView>
  </sheetViews>
  <sheetFormatPr baseColWidth="10" defaultRowHeight="15" x14ac:dyDescent="0.25"/>
  <cols>
    <col min="1" max="1" width="11.42578125" style="1"/>
    <col min="2" max="2" width="60" style="1" customWidth="1"/>
    <col min="3" max="4" width="13.140625" style="1" bestFit="1" customWidth="1"/>
    <col min="5" max="16384" width="11.42578125" style="1"/>
  </cols>
  <sheetData>
    <row r="3" spans="2:4" x14ac:dyDescent="0.25">
      <c r="B3" s="4" t="s">
        <v>13</v>
      </c>
    </row>
    <row r="4" spans="2:4" x14ac:dyDescent="0.25">
      <c r="B4" s="4" t="s">
        <v>14</v>
      </c>
    </row>
    <row r="5" spans="2:4" x14ac:dyDescent="0.25">
      <c r="B5" s="4" t="s">
        <v>15</v>
      </c>
    </row>
    <row r="6" spans="2:4" x14ac:dyDescent="0.25">
      <c r="B6" s="4" t="s">
        <v>17</v>
      </c>
    </row>
    <row r="10" spans="2:4" x14ac:dyDescent="0.25">
      <c r="B10" s="13" t="s">
        <v>12</v>
      </c>
      <c r="C10" s="5">
        <v>1979</v>
      </c>
      <c r="D10" s="5">
        <v>1980</v>
      </c>
    </row>
    <row r="11" spans="2:4" x14ac:dyDescent="0.25">
      <c r="B11" s="1" t="s">
        <v>4</v>
      </c>
      <c r="C11" s="3">
        <v>13.228522921492061</v>
      </c>
      <c r="D11" s="3">
        <v>12.611117646751813</v>
      </c>
    </row>
    <row r="12" spans="2:4" x14ac:dyDescent="0.25">
      <c r="B12" s="1" t="s">
        <v>5</v>
      </c>
      <c r="C12" s="3">
        <v>0.48126210001500713</v>
      </c>
      <c r="D12" s="3">
        <v>0.55891334081751343</v>
      </c>
    </row>
    <row r="13" spans="2:4" x14ac:dyDescent="0.25">
      <c r="B13" s="1" t="s">
        <v>6</v>
      </c>
      <c r="C13" s="3">
        <v>37.719512652382676</v>
      </c>
      <c r="D13" s="3">
        <v>33.204665214035892</v>
      </c>
    </row>
    <row r="14" spans="2:4" x14ac:dyDescent="0.25">
      <c r="B14" s="1" t="s">
        <v>7</v>
      </c>
      <c r="C14" s="3">
        <v>0.72710700975903586</v>
      </c>
      <c r="D14" s="3">
        <v>0.88392379323075088</v>
      </c>
    </row>
    <row r="15" spans="2:4" x14ac:dyDescent="0.25">
      <c r="B15" s="1" t="s">
        <v>0</v>
      </c>
      <c r="C15" s="3">
        <v>4.2156888448937657</v>
      </c>
      <c r="D15" s="3">
        <v>4.5212109176839492</v>
      </c>
    </row>
    <row r="16" spans="2:4" x14ac:dyDescent="0.25">
      <c r="B16" s="1" t="s">
        <v>8</v>
      </c>
      <c r="C16" s="3">
        <v>9.6264326906021456</v>
      </c>
      <c r="D16" s="3">
        <v>9.2741472949044912</v>
      </c>
    </row>
    <row r="17" spans="2:4" x14ac:dyDescent="0.25">
      <c r="B17" s="1" t="s">
        <v>9</v>
      </c>
      <c r="C17" s="3">
        <v>20.247611362625253</v>
      </c>
      <c r="D17" s="3">
        <v>22.160297642213131</v>
      </c>
    </row>
    <row r="18" spans="2:4" x14ac:dyDescent="0.25">
      <c r="B18" s="1" t="s">
        <v>10</v>
      </c>
      <c r="C18" s="3">
        <v>3.3675769861198699</v>
      </c>
      <c r="D18" s="3">
        <v>3.9141872820629837</v>
      </c>
    </row>
    <row r="19" spans="2:4" x14ac:dyDescent="0.25">
      <c r="B19" s="1" t="s">
        <v>11</v>
      </c>
      <c r="C19" s="3">
        <v>10.38628543211018</v>
      </c>
      <c r="D19" s="3">
        <v>12.871536868299463</v>
      </c>
    </row>
    <row r="20" spans="2:4" x14ac:dyDescent="0.25">
      <c r="B20" s="1" t="s">
        <v>1</v>
      </c>
      <c r="C20" s="3">
        <v>100</v>
      </c>
      <c r="D20" s="3">
        <v>100</v>
      </c>
    </row>
    <row r="21" spans="2:4" x14ac:dyDescent="0.25">
      <c r="C21" s="3"/>
      <c r="D21" s="3"/>
    </row>
    <row r="22" spans="2:4" x14ac:dyDescent="0.25">
      <c r="C22" s="3"/>
      <c r="D22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7"/>
  <sheetViews>
    <sheetView workbookViewId="0">
      <selection activeCell="B6" sqref="B6"/>
    </sheetView>
  </sheetViews>
  <sheetFormatPr baseColWidth="10" defaultRowHeight="15" x14ac:dyDescent="0.25"/>
  <cols>
    <col min="1" max="1" width="11.42578125" style="1"/>
    <col min="2" max="2" width="10.42578125" style="1" customWidth="1"/>
    <col min="3" max="3" width="16.140625" style="1" customWidth="1"/>
    <col min="4" max="4" width="17.7109375" style="1" customWidth="1"/>
    <col min="5" max="5" width="11" style="1" customWidth="1"/>
    <col min="6" max="6" width="13.7109375" style="1" customWidth="1"/>
    <col min="7" max="7" width="11.5703125" style="1" customWidth="1"/>
    <col min="8" max="8" width="14.28515625" style="1" customWidth="1"/>
    <col min="9" max="9" width="21.28515625" style="1" customWidth="1"/>
    <col min="10" max="10" width="17" style="1" customWidth="1"/>
    <col min="11" max="11" width="18.85546875" style="1" customWidth="1"/>
    <col min="12" max="12" width="18.5703125" style="1" customWidth="1"/>
    <col min="13" max="14" width="11.42578125" style="1"/>
    <col min="15" max="15" width="13.140625" style="1" bestFit="1" customWidth="1"/>
    <col min="16" max="16384" width="11.42578125" style="1"/>
  </cols>
  <sheetData>
    <row r="2" spans="2:12" x14ac:dyDescent="0.25">
      <c r="B2" s="4" t="s">
        <v>18</v>
      </c>
    </row>
    <row r="3" spans="2:12" x14ac:dyDescent="0.25">
      <c r="B3" s="4" t="s">
        <v>13</v>
      </c>
    </row>
    <row r="4" spans="2:12" x14ac:dyDescent="0.25">
      <c r="B4" s="4" t="s">
        <v>19</v>
      </c>
    </row>
    <row r="5" spans="2:12" x14ac:dyDescent="0.25">
      <c r="B5" s="4" t="s">
        <v>15</v>
      </c>
    </row>
    <row r="6" spans="2:12" x14ac:dyDescent="0.25">
      <c r="B6" s="4" t="s">
        <v>20</v>
      </c>
    </row>
    <row r="10" spans="2:12" ht="60" x14ac:dyDescent="0.25">
      <c r="B10" s="5" t="s">
        <v>21</v>
      </c>
      <c r="C10" s="6" t="s">
        <v>22</v>
      </c>
      <c r="D10" s="6" t="s">
        <v>27</v>
      </c>
      <c r="E10" s="6" t="s">
        <v>5</v>
      </c>
      <c r="F10" s="6" t="s">
        <v>6</v>
      </c>
      <c r="G10" s="6" t="s">
        <v>0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</row>
    <row r="11" spans="2:12" x14ac:dyDescent="0.25">
      <c r="C11" s="3"/>
      <c r="D11" s="3"/>
      <c r="F11" s="7"/>
      <c r="G11" s="7"/>
    </row>
    <row r="12" spans="2:12" x14ac:dyDescent="0.25">
      <c r="C12" s="4" t="s">
        <v>23</v>
      </c>
      <c r="D12" s="3"/>
      <c r="F12" s="7"/>
      <c r="G12" s="7"/>
    </row>
    <row r="13" spans="2:12" x14ac:dyDescent="0.25">
      <c r="C13" s="3"/>
      <c r="D13" s="3"/>
      <c r="F13" s="7"/>
      <c r="G13" s="7"/>
    </row>
    <row r="14" spans="2:12" x14ac:dyDescent="0.25">
      <c r="B14" s="2">
        <v>1979</v>
      </c>
      <c r="C14" s="8">
        <f>SUM(D14:L14)</f>
        <v>6234394</v>
      </c>
      <c r="D14" s="8">
        <v>784131</v>
      </c>
      <c r="E14" s="8">
        <v>27812</v>
      </c>
      <c r="F14" s="8">
        <v>3160000</v>
      </c>
      <c r="G14" s="8">
        <v>219000</v>
      </c>
      <c r="H14" s="8">
        <v>150132</v>
      </c>
      <c r="I14" s="8">
        <v>769759</v>
      </c>
      <c r="J14" s="8">
        <v>528880</v>
      </c>
      <c r="K14" s="8">
        <v>237500</v>
      </c>
      <c r="L14" s="8">
        <v>357180</v>
      </c>
    </row>
    <row r="15" spans="2:12" x14ac:dyDescent="0.25">
      <c r="B15" s="2">
        <v>1980</v>
      </c>
      <c r="C15" s="8">
        <f>SUM(D15:L15)</f>
        <v>6131710</v>
      </c>
      <c r="D15" s="8">
        <v>762206</v>
      </c>
      <c r="E15" s="8">
        <v>29147</v>
      </c>
      <c r="F15" s="8">
        <v>3065796</v>
      </c>
      <c r="G15" s="8">
        <v>233000</v>
      </c>
      <c r="H15" s="8">
        <v>157430</v>
      </c>
      <c r="I15" s="8">
        <v>737251</v>
      </c>
      <c r="J15" s="8">
        <v>536730</v>
      </c>
      <c r="K15" s="8">
        <v>247919</v>
      </c>
      <c r="L15" s="8">
        <v>362231</v>
      </c>
    </row>
    <row r="16" spans="2:12" x14ac:dyDescent="0.25">
      <c r="C16" s="3"/>
      <c r="D16" s="3"/>
      <c r="F16" s="7"/>
      <c r="G16" s="7"/>
    </row>
    <row r="17" spans="1:15" x14ac:dyDescent="0.25">
      <c r="C17" s="4" t="s">
        <v>24</v>
      </c>
      <c r="D17" s="3"/>
      <c r="F17" s="7"/>
      <c r="G17" s="7"/>
    </row>
    <row r="18" spans="1:15" x14ac:dyDescent="0.25">
      <c r="C18" s="3"/>
      <c r="D18" s="3"/>
      <c r="F18" s="7"/>
      <c r="G18" s="7"/>
    </row>
    <row r="19" spans="1:15" x14ac:dyDescent="0.25">
      <c r="B19" s="2">
        <v>1979</v>
      </c>
      <c r="C19" s="8">
        <f>SUM(D19:L19)</f>
        <v>34661858</v>
      </c>
      <c r="D19" s="8">
        <v>4732206</v>
      </c>
      <c r="E19" s="8">
        <v>130493</v>
      </c>
      <c r="F19" s="8">
        <v>16509187</v>
      </c>
      <c r="G19" s="8">
        <v>1611506</v>
      </c>
      <c r="H19" s="8">
        <v>970300</v>
      </c>
      <c r="I19" s="8">
        <v>3769332</v>
      </c>
      <c r="J19" s="8">
        <v>2658612</v>
      </c>
      <c r="K19" s="8">
        <v>1701493</v>
      </c>
      <c r="L19" s="8">
        <v>2578729</v>
      </c>
    </row>
    <row r="20" spans="1:15" x14ac:dyDescent="0.25">
      <c r="B20" s="2">
        <v>1980</v>
      </c>
      <c r="C20" s="8">
        <f>SUM(D20:L20)</f>
        <v>34147253</v>
      </c>
      <c r="D20" s="8">
        <v>4584648</v>
      </c>
      <c r="E20" s="8">
        <v>137018</v>
      </c>
      <c r="F20" s="8">
        <v>16008909</v>
      </c>
      <c r="G20" s="8">
        <v>1707822</v>
      </c>
      <c r="H20" s="8">
        <v>1016701</v>
      </c>
      <c r="I20" s="8">
        <v>3660571</v>
      </c>
      <c r="J20" s="8">
        <v>2675917</v>
      </c>
      <c r="K20" s="8">
        <v>1789587</v>
      </c>
      <c r="L20" s="8">
        <v>2566080</v>
      </c>
    </row>
    <row r="21" spans="1:15" x14ac:dyDescent="0.25"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5" x14ac:dyDescent="0.25">
      <c r="C22" s="10"/>
      <c r="D22" s="3"/>
    </row>
    <row r="23" spans="1:15" x14ac:dyDescent="0.25">
      <c r="C23" s="9"/>
      <c r="D23" s="8"/>
      <c r="E23" s="9"/>
      <c r="F23" s="9"/>
      <c r="G23" s="9"/>
      <c r="H23" s="9"/>
      <c r="I23" s="9"/>
      <c r="J23" s="9"/>
      <c r="K23" s="9"/>
      <c r="L23" s="9"/>
    </row>
    <row r="24" spans="1:15" x14ac:dyDescent="0.25">
      <c r="D24" s="8"/>
    </row>
    <row r="25" spans="1:15" x14ac:dyDescent="0.25">
      <c r="A25" s="11"/>
      <c r="G25" s="8"/>
      <c r="H25" s="8"/>
    </row>
    <row r="26" spans="1:15" x14ac:dyDescent="0.25">
      <c r="A26" s="11"/>
      <c r="O26" s="8"/>
    </row>
    <row r="27" spans="1:15" x14ac:dyDescent="0.25">
      <c r="O27" s="8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7"/>
  <sheetViews>
    <sheetView workbookViewId="0">
      <selection activeCell="B5" sqref="B5"/>
    </sheetView>
  </sheetViews>
  <sheetFormatPr baseColWidth="10" defaultRowHeight="15" x14ac:dyDescent="0.25"/>
  <cols>
    <col min="1" max="1" width="11.42578125" style="1"/>
    <col min="2" max="2" width="10.42578125" style="1" customWidth="1"/>
    <col min="3" max="3" width="16.140625" style="1" customWidth="1"/>
    <col min="4" max="4" width="17.7109375" style="1" customWidth="1"/>
    <col min="5" max="5" width="11" style="1" customWidth="1"/>
    <col min="6" max="6" width="13.7109375" style="1" customWidth="1"/>
    <col min="7" max="7" width="11.5703125" style="1" customWidth="1"/>
    <col min="8" max="8" width="14.28515625" style="1" customWidth="1"/>
    <col min="9" max="9" width="21.28515625" style="1" customWidth="1"/>
    <col min="10" max="10" width="17" style="1" customWidth="1"/>
    <col min="11" max="11" width="18.85546875" style="1" customWidth="1"/>
    <col min="12" max="12" width="18.5703125" style="1" customWidth="1"/>
    <col min="13" max="14" width="11.42578125" style="1"/>
    <col min="15" max="15" width="13.140625" style="1" bestFit="1" customWidth="1"/>
    <col min="16" max="16384" width="11.42578125" style="1"/>
  </cols>
  <sheetData>
    <row r="2" spans="2:12" x14ac:dyDescent="0.25">
      <c r="B2" s="4" t="s">
        <v>18</v>
      </c>
    </row>
    <row r="3" spans="2:12" x14ac:dyDescent="0.25">
      <c r="B3" s="4" t="s">
        <v>13</v>
      </c>
    </row>
    <row r="4" spans="2:12" x14ac:dyDescent="0.25">
      <c r="B4" s="4" t="s">
        <v>19</v>
      </c>
    </row>
    <row r="5" spans="2:12" x14ac:dyDescent="0.25">
      <c r="B5" s="4" t="s">
        <v>25</v>
      </c>
    </row>
    <row r="6" spans="2:12" x14ac:dyDescent="0.25">
      <c r="B6" s="4" t="s">
        <v>26</v>
      </c>
    </row>
    <row r="10" spans="2:12" ht="60" x14ac:dyDescent="0.25">
      <c r="B10" s="5" t="s">
        <v>21</v>
      </c>
      <c r="C10" s="6" t="s">
        <v>22</v>
      </c>
      <c r="D10" s="6" t="s">
        <v>27</v>
      </c>
      <c r="E10" s="6" t="s">
        <v>5</v>
      </c>
      <c r="F10" s="6" t="s">
        <v>6</v>
      </c>
      <c r="G10" s="6" t="s">
        <v>0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</row>
    <row r="11" spans="2:12" x14ac:dyDescent="0.25">
      <c r="C11" s="3"/>
      <c r="D11" s="3"/>
      <c r="F11" s="7"/>
      <c r="G11" s="7"/>
    </row>
    <row r="12" spans="2:12" x14ac:dyDescent="0.25">
      <c r="C12" s="4" t="s">
        <v>23</v>
      </c>
      <c r="D12" s="3"/>
      <c r="F12" s="7"/>
      <c r="G12" s="7"/>
    </row>
    <row r="13" spans="2:12" x14ac:dyDescent="0.25">
      <c r="C13" s="3"/>
      <c r="D13" s="3"/>
      <c r="F13" s="7"/>
      <c r="G13" s="7"/>
    </row>
    <row r="14" spans="2:12" x14ac:dyDescent="0.25">
      <c r="B14" s="2">
        <v>1979</v>
      </c>
      <c r="C14" s="12">
        <v>7.1</v>
      </c>
      <c r="D14" s="12">
        <v>4.7</v>
      </c>
      <c r="E14" s="12">
        <v>9.9</v>
      </c>
      <c r="F14" s="12">
        <v>8.4</v>
      </c>
      <c r="G14" s="12">
        <v>5.4</v>
      </c>
      <c r="H14" s="12">
        <v>13.9</v>
      </c>
      <c r="I14" s="12">
        <v>9.3000000000000007</v>
      </c>
      <c r="J14" s="12">
        <v>6.5</v>
      </c>
      <c r="K14" s="12">
        <v>3.2</v>
      </c>
      <c r="L14" s="12">
        <v>-1.2</v>
      </c>
    </row>
    <row r="15" spans="2:12" x14ac:dyDescent="0.25">
      <c r="B15" s="2">
        <v>1980</v>
      </c>
      <c r="C15" s="12">
        <v>-1.6470566345341719</v>
      </c>
      <c r="D15" s="12">
        <v>-2.7960889188158644</v>
      </c>
      <c r="E15" s="12">
        <v>4.8000862936861788</v>
      </c>
      <c r="F15" s="12">
        <v>-2.9811392405063253</v>
      </c>
      <c r="G15" s="12">
        <v>6.3926940639269514</v>
      </c>
      <c r="H15" s="12">
        <v>4.8610556044014652</v>
      </c>
      <c r="I15" s="12">
        <v>-4.2231399697827516</v>
      </c>
      <c r="J15" s="12">
        <v>1.4842686431704832</v>
      </c>
      <c r="K15" s="12">
        <v>4.3869473684210458</v>
      </c>
      <c r="L15" s="12">
        <v>1.4141329301752714</v>
      </c>
    </row>
    <row r="16" spans="2:12" x14ac:dyDescent="0.25">
      <c r="C16" s="3"/>
      <c r="D16" s="3"/>
      <c r="F16" s="7"/>
      <c r="G16" s="7"/>
    </row>
    <row r="17" spans="1:15" x14ac:dyDescent="0.25">
      <c r="C17" s="4" t="s">
        <v>24</v>
      </c>
      <c r="D17" s="3"/>
      <c r="F17" s="7"/>
      <c r="G17" s="7"/>
    </row>
    <row r="18" spans="1:15" x14ac:dyDescent="0.25">
      <c r="C18" s="3"/>
      <c r="D18" s="3"/>
      <c r="F18" s="7"/>
      <c r="G18" s="7"/>
    </row>
    <row r="19" spans="1:15" x14ac:dyDescent="0.25">
      <c r="B19" s="2">
        <v>1979</v>
      </c>
      <c r="C19" s="12">
        <v>6.5</v>
      </c>
      <c r="D19" s="12">
        <v>4.2</v>
      </c>
      <c r="E19" s="12">
        <v>5.3</v>
      </c>
      <c r="F19" s="12">
        <v>8.5</v>
      </c>
      <c r="G19" s="12">
        <v>4.9000000000000004</v>
      </c>
      <c r="H19" s="12">
        <v>11.7</v>
      </c>
      <c r="I19" s="12">
        <v>6.3</v>
      </c>
      <c r="J19" s="12">
        <v>7.5</v>
      </c>
      <c r="K19" s="12">
        <v>4.4000000000000004</v>
      </c>
      <c r="L19" s="12">
        <v>-0.3</v>
      </c>
    </row>
    <row r="20" spans="1:15" x14ac:dyDescent="0.25">
      <c r="B20" s="2">
        <v>1980</v>
      </c>
      <c r="C20" s="12">
        <v>-1.4846434371752371</v>
      </c>
      <c r="D20" s="12">
        <v>-3.1181651855392567</v>
      </c>
      <c r="E20" s="12">
        <v>5.0002682136206511</v>
      </c>
      <c r="F20" s="12">
        <v>-3.1</v>
      </c>
      <c r="G20" s="12">
        <v>5.9767695559309164</v>
      </c>
      <c r="H20" s="12">
        <v>4.7821292383798841</v>
      </c>
      <c r="I20" s="12">
        <v>-2.8854184242725234</v>
      </c>
      <c r="J20" s="12">
        <v>0.65090355418542245</v>
      </c>
      <c r="K20" s="12">
        <v>5.1774529780610257</v>
      </c>
      <c r="L20" s="12">
        <v>-0.49051296200569583</v>
      </c>
    </row>
    <row r="21" spans="1:15" x14ac:dyDescent="0.25"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5" x14ac:dyDescent="0.25">
      <c r="C22" s="10"/>
      <c r="D22" s="3"/>
    </row>
    <row r="23" spans="1:15" x14ac:dyDescent="0.25">
      <c r="C23" s="9"/>
      <c r="D23" s="8"/>
      <c r="E23" s="9"/>
      <c r="F23" s="9"/>
      <c r="G23" s="9"/>
      <c r="H23" s="9"/>
      <c r="I23" s="9"/>
      <c r="J23" s="9"/>
      <c r="K23" s="9"/>
      <c r="L23" s="9"/>
    </row>
    <row r="24" spans="1:15" x14ac:dyDescent="0.25">
      <c r="D24" s="8"/>
    </row>
    <row r="25" spans="1:15" x14ac:dyDescent="0.25">
      <c r="A25" s="11"/>
      <c r="G25" s="8"/>
      <c r="H25" s="8"/>
    </row>
    <row r="26" spans="1:15" x14ac:dyDescent="0.25">
      <c r="A26" s="11"/>
      <c r="O26" s="8"/>
    </row>
    <row r="27" spans="1:15" x14ac:dyDescent="0.25">
      <c r="O27" s="8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7"/>
  <sheetViews>
    <sheetView workbookViewId="0">
      <selection activeCell="B6" sqref="B6"/>
    </sheetView>
  </sheetViews>
  <sheetFormatPr baseColWidth="10" defaultRowHeight="15" x14ac:dyDescent="0.25"/>
  <cols>
    <col min="1" max="1" width="11.42578125" style="1"/>
    <col min="2" max="2" width="10.42578125" style="1" customWidth="1"/>
    <col min="3" max="3" width="16.140625" style="1" customWidth="1"/>
    <col min="4" max="4" width="17.7109375" style="1" customWidth="1"/>
    <col min="5" max="5" width="11" style="1" customWidth="1"/>
    <col min="6" max="6" width="13.7109375" style="1" customWidth="1"/>
    <col min="7" max="7" width="11.5703125" style="1" customWidth="1"/>
    <col min="8" max="8" width="14.28515625" style="1" customWidth="1"/>
    <col min="9" max="9" width="21.28515625" style="1" customWidth="1"/>
    <col min="10" max="10" width="17" style="1" customWidth="1"/>
    <col min="11" max="11" width="18.85546875" style="1" customWidth="1"/>
    <col min="12" max="12" width="18.5703125" style="1" customWidth="1"/>
    <col min="13" max="14" width="11.42578125" style="1"/>
    <col min="15" max="15" width="13.140625" style="1" bestFit="1" customWidth="1"/>
    <col min="16" max="16384" width="11.42578125" style="1"/>
  </cols>
  <sheetData>
    <row r="2" spans="2:12" x14ac:dyDescent="0.25">
      <c r="B2" s="4" t="s">
        <v>28</v>
      </c>
    </row>
    <row r="3" spans="2:12" x14ac:dyDescent="0.25">
      <c r="B3" s="4" t="s">
        <v>13</v>
      </c>
    </row>
    <row r="4" spans="2:12" x14ac:dyDescent="0.25">
      <c r="B4" s="4" t="s">
        <v>19</v>
      </c>
    </row>
    <row r="5" spans="2:12" x14ac:dyDescent="0.25">
      <c r="B5" s="4" t="s">
        <v>25</v>
      </c>
    </row>
    <row r="6" spans="2:12" x14ac:dyDescent="0.25">
      <c r="B6" s="4" t="s">
        <v>29</v>
      </c>
    </row>
    <row r="10" spans="2:12" ht="60" x14ac:dyDescent="0.25">
      <c r="B10" s="5" t="s">
        <v>21</v>
      </c>
      <c r="C10" s="6" t="s">
        <v>22</v>
      </c>
      <c r="D10" s="6" t="s">
        <v>27</v>
      </c>
      <c r="E10" s="6" t="s">
        <v>5</v>
      </c>
      <c r="F10" s="6" t="s">
        <v>6</v>
      </c>
      <c r="G10" s="6" t="s">
        <v>0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</row>
    <row r="11" spans="2:12" x14ac:dyDescent="0.25">
      <c r="C11" s="3"/>
      <c r="D11" s="3"/>
      <c r="F11" s="7"/>
      <c r="G11" s="7"/>
    </row>
    <row r="12" spans="2:12" x14ac:dyDescent="0.25">
      <c r="C12" s="4" t="s">
        <v>23</v>
      </c>
      <c r="D12" s="3"/>
      <c r="F12" s="7"/>
      <c r="G12" s="7"/>
    </row>
    <row r="13" spans="2:12" x14ac:dyDescent="0.25">
      <c r="C13" s="3"/>
      <c r="D13" s="3"/>
      <c r="F13" s="7"/>
      <c r="G13" s="7"/>
    </row>
    <row r="14" spans="2:12" x14ac:dyDescent="0.25">
      <c r="B14" s="2">
        <v>1979</v>
      </c>
      <c r="C14" s="12">
        <v>18248</v>
      </c>
      <c r="D14" s="12">
        <v>2201</v>
      </c>
      <c r="E14" s="12">
        <v>293.3</v>
      </c>
      <c r="F14" s="12">
        <v>6451.2</v>
      </c>
      <c r="G14" s="12">
        <v>1061.3</v>
      </c>
      <c r="H14" s="12">
        <v>578.9</v>
      </c>
      <c r="I14" s="12">
        <v>3168</v>
      </c>
      <c r="J14" s="12">
        <v>1277.5999999999999</v>
      </c>
      <c r="K14" s="12">
        <v>700.5</v>
      </c>
      <c r="L14" s="12">
        <v>2516.1</v>
      </c>
    </row>
    <row r="15" spans="2:12" x14ac:dyDescent="0.25">
      <c r="B15" s="2">
        <v>1980</v>
      </c>
      <c r="C15" s="12">
        <v>18129</v>
      </c>
      <c r="D15" s="12">
        <v>2081</v>
      </c>
      <c r="E15" s="12">
        <v>307.2</v>
      </c>
      <c r="F15" s="12">
        <v>6207.2</v>
      </c>
      <c r="G15" s="12">
        <v>1141.5</v>
      </c>
      <c r="H15" s="12">
        <v>622.9</v>
      </c>
      <c r="I15" s="12">
        <v>3152.4</v>
      </c>
      <c r="J15" s="12">
        <v>1282.8</v>
      </c>
      <c r="K15" s="12">
        <v>824.5</v>
      </c>
      <c r="L15" s="12">
        <v>2599.5</v>
      </c>
    </row>
    <row r="16" spans="2:12" x14ac:dyDescent="0.25">
      <c r="C16" s="3"/>
      <c r="D16" s="3"/>
      <c r="F16" s="7"/>
      <c r="G16" s="7"/>
    </row>
    <row r="17" spans="1:15" x14ac:dyDescent="0.25">
      <c r="C17" s="4" t="s">
        <v>24</v>
      </c>
      <c r="D17" s="3"/>
      <c r="F17" s="7"/>
      <c r="G17" s="7"/>
    </row>
    <row r="18" spans="1:15" x14ac:dyDescent="0.25">
      <c r="C18" s="3"/>
      <c r="D18" s="3"/>
      <c r="F18" s="7"/>
      <c r="G18" s="7"/>
    </row>
    <row r="19" spans="1:15" x14ac:dyDescent="0.25">
      <c r="B19" s="2">
        <v>1979</v>
      </c>
      <c r="C19" s="16">
        <v>98558</v>
      </c>
      <c r="D19" s="16">
        <v>13193</v>
      </c>
      <c r="E19" s="16">
        <v>2328</v>
      </c>
      <c r="F19" s="16">
        <v>26172</v>
      </c>
      <c r="G19" s="16">
        <v>7028</v>
      </c>
      <c r="H19" s="16">
        <v>3260</v>
      </c>
      <c r="I19" s="16">
        <v>13878</v>
      </c>
      <c r="J19" s="16">
        <v>10800</v>
      </c>
      <c r="K19" s="16">
        <v>7865</v>
      </c>
      <c r="L19" s="16">
        <v>14034</v>
      </c>
    </row>
    <row r="20" spans="1:15" x14ac:dyDescent="0.25">
      <c r="B20" s="2">
        <v>1980</v>
      </c>
      <c r="C20" s="16">
        <v>99614</v>
      </c>
      <c r="D20" s="16">
        <v>12817</v>
      </c>
      <c r="E20" s="16">
        <v>2451</v>
      </c>
      <c r="F20" s="16">
        <v>25256</v>
      </c>
      <c r="G20" s="16">
        <v>7584</v>
      </c>
      <c r="H20" s="16">
        <v>3508</v>
      </c>
      <c r="I20" s="16">
        <v>13902</v>
      </c>
      <c r="J20" s="16">
        <v>10876</v>
      </c>
      <c r="K20" s="16">
        <v>8776</v>
      </c>
      <c r="L20" s="16">
        <v>14444</v>
      </c>
    </row>
    <row r="21" spans="1:15" x14ac:dyDescent="0.25"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5" x14ac:dyDescent="0.25">
      <c r="C22" s="10"/>
      <c r="D22" s="3"/>
    </row>
    <row r="23" spans="1:15" x14ac:dyDescent="0.25">
      <c r="C23" s="9"/>
      <c r="D23" s="8"/>
      <c r="E23" s="9"/>
      <c r="F23" s="9"/>
      <c r="G23" s="9"/>
      <c r="H23" s="9"/>
      <c r="I23" s="9"/>
      <c r="J23" s="9"/>
      <c r="K23" s="9"/>
      <c r="L23" s="9"/>
    </row>
    <row r="24" spans="1:15" x14ac:dyDescent="0.25">
      <c r="D24" s="8"/>
    </row>
    <row r="25" spans="1:15" x14ac:dyDescent="0.25">
      <c r="A25" s="11"/>
      <c r="G25" s="8"/>
      <c r="H25" s="8"/>
    </row>
    <row r="26" spans="1:15" x14ac:dyDescent="0.25">
      <c r="A26" s="11"/>
      <c r="O26" s="8"/>
    </row>
    <row r="27" spans="1:15" x14ac:dyDescent="0.25">
      <c r="O27" s="8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7"/>
  <sheetViews>
    <sheetView workbookViewId="0">
      <selection activeCell="B6" activeCellId="1" sqref="B5 B6"/>
    </sheetView>
  </sheetViews>
  <sheetFormatPr baseColWidth="10" defaultRowHeight="15" x14ac:dyDescent="0.25"/>
  <cols>
    <col min="1" max="1" width="11.42578125" style="1"/>
    <col min="2" max="2" width="10.42578125" style="1" customWidth="1"/>
    <col min="3" max="3" width="16.140625" style="1" customWidth="1"/>
    <col min="4" max="4" width="17.7109375" style="1" customWidth="1"/>
    <col min="5" max="5" width="14.140625" style="1" customWidth="1"/>
    <col min="6" max="6" width="13.7109375" style="1" customWidth="1"/>
    <col min="7" max="7" width="11.5703125" style="1" customWidth="1"/>
    <col min="8" max="8" width="14.28515625" style="1" customWidth="1"/>
    <col min="9" max="9" width="21.28515625" style="1" customWidth="1"/>
    <col min="10" max="10" width="17" style="1" customWidth="1"/>
    <col min="11" max="11" width="18.85546875" style="1" customWidth="1"/>
    <col min="12" max="12" width="18.5703125" style="1" customWidth="1"/>
    <col min="13" max="14" width="11.42578125" style="1"/>
    <col min="15" max="15" width="13.140625" style="1" bestFit="1" customWidth="1"/>
    <col min="16" max="16384" width="11.42578125" style="1"/>
  </cols>
  <sheetData>
    <row r="2" spans="2:12" x14ac:dyDescent="0.25">
      <c r="B2" s="4" t="s">
        <v>18</v>
      </c>
    </row>
    <row r="3" spans="2:12" x14ac:dyDescent="0.25">
      <c r="B3" s="4" t="s">
        <v>13</v>
      </c>
    </row>
    <row r="4" spans="2:12" x14ac:dyDescent="0.25">
      <c r="B4" s="4" t="s">
        <v>19</v>
      </c>
    </row>
    <row r="5" spans="2:12" x14ac:dyDescent="0.25">
      <c r="B5" s="4" t="s">
        <v>25</v>
      </c>
    </row>
    <row r="6" spans="2:12" x14ac:dyDescent="0.25">
      <c r="B6" s="4" t="s">
        <v>26</v>
      </c>
    </row>
    <row r="10" spans="2:12" ht="60" x14ac:dyDescent="0.25">
      <c r="B10" s="5" t="s">
        <v>21</v>
      </c>
      <c r="C10" s="6" t="s">
        <v>22</v>
      </c>
      <c r="D10" s="6" t="s">
        <v>27</v>
      </c>
      <c r="E10" s="6" t="s">
        <v>5</v>
      </c>
      <c r="F10" s="6" t="s">
        <v>6</v>
      </c>
      <c r="G10" s="6" t="s">
        <v>0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</row>
    <row r="11" spans="2:12" x14ac:dyDescent="0.25">
      <c r="C11" s="3"/>
      <c r="D11" s="3"/>
      <c r="F11" s="7"/>
      <c r="G11" s="7"/>
    </row>
    <row r="12" spans="2:12" x14ac:dyDescent="0.25">
      <c r="C12" s="4" t="s">
        <v>23</v>
      </c>
      <c r="D12" s="3"/>
      <c r="F12" s="7"/>
      <c r="G12" s="7"/>
    </row>
    <row r="13" spans="2:12" x14ac:dyDescent="0.25">
      <c r="C13" s="3"/>
      <c r="D13" s="3"/>
      <c r="F13" s="7"/>
      <c r="G13" s="7"/>
    </row>
    <row r="14" spans="2:12" x14ac:dyDescent="0.25">
      <c r="B14" s="2">
        <v>1979</v>
      </c>
      <c r="C14" s="12">
        <v>8.4</v>
      </c>
      <c r="D14" s="12">
        <v>4.0999999999999996</v>
      </c>
      <c r="E14" s="12">
        <v>5.2</v>
      </c>
      <c r="F14" s="12">
        <v>11</v>
      </c>
      <c r="G14" s="12">
        <v>6.5</v>
      </c>
      <c r="H14" s="12">
        <v>11.1</v>
      </c>
      <c r="I14" s="12">
        <v>12.1</v>
      </c>
      <c r="J14" s="12">
        <v>6.3</v>
      </c>
      <c r="K14" s="12">
        <v>10.5</v>
      </c>
      <c r="L14" s="12">
        <v>2.5</v>
      </c>
    </row>
    <row r="15" spans="2:12" x14ac:dyDescent="0.25">
      <c r="B15" s="2">
        <v>1980</v>
      </c>
      <c r="C15" s="12">
        <v>-0.2</v>
      </c>
      <c r="D15" s="12">
        <f>+('Pagina 18 Y 19'!D15/'Pagina 18 Y 19'!D14-1)*100</f>
        <v>-5.4520672421626504</v>
      </c>
      <c r="E15" s="12">
        <f>+('Pagina 18 Y 19'!E15/'Pagina 18 Y 19'!E14-1)*100</f>
        <v>4.7391749062393407</v>
      </c>
      <c r="F15" s="12">
        <f>+('Pagina 18 Y 19'!F15/'Pagina 18 Y 19'!F14-1)*100</f>
        <v>-3.7822420634920584</v>
      </c>
      <c r="G15" s="12">
        <f>+('Pagina 18 Y 19'!G15/'Pagina 18 Y 19'!G14-1)*100</f>
        <v>7.5567699990577664</v>
      </c>
      <c r="H15" s="12">
        <f>+('Pagina 18 Y 19'!H15/'Pagina 18 Y 19'!H14-1)*100</f>
        <v>7.6006218690620075</v>
      </c>
      <c r="I15" s="12">
        <f>+('Pagina 18 Y 19'!I15/'Pagina 18 Y 19'!I14-1)*100</f>
        <v>-0.49242424242423866</v>
      </c>
      <c r="J15" s="12">
        <f>+('Pagina 18 Y 19'!J15/'Pagina 18 Y 19'!J14-1)*100</f>
        <v>0.40701314965561064</v>
      </c>
      <c r="K15" s="12">
        <f>+('Pagina 18 Y 19'!K15/'Pagina 18 Y 19'!K14-1)*100</f>
        <v>17.70164168451107</v>
      </c>
      <c r="L15" s="12">
        <f>+('Pagina 18 Y 19'!L15/'Pagina 18 Y 19'!L14-1)*100</f>
        <v>3.3146536306188246</v>
      </c>
    </row>
    <row r="16" spans="2:12" x14ac:dyDescent="0.25">
      <c r="C16" s="3"/>
      <c r="D16" s="3"/>
      <c r="F16" s="7"/>
      <c r="G16" s="7"/>
    </row>
    <row r="17" spans="1:15" x14ac:dyDescent="0.25">
      <c r="C17" s="4" t="s">
        <v>24</v>
      </c>
      <c r="D17" s="3"/>
      <c r="F17" s="7"/>
      <c r="G17" s="7"/>
    </row>
    <row r="18" spans="1:15" x14ac:dyDescent="0.25">
      <c r="C18" s="3"/>
      <c r="D18" s="3"/>
      <c r="F18" s="7"/>
      <c r="G18" s="7"/>
    </row>
    <row r="19" spans="1:15" x14ac:dyDescent="0.25">
      <c r="B19" s="2">
        <v>1979</v>
      </c>
      <c r="C19" s="12">
        <v>6.8</v>
      </c>
      <c r="D19" s="12">
        <v>3.6</v>
      </c>
      <c r="E19" s="12">
        <v>6.3</v>
      </c>
      <c r="F19" s="12">
        <v>9.1</v>
      </c>
      <c r="G19" s="12">
        <v>6.6</v>
      </c>
      <c r="H19" s="12">
        <v>10.7</v>
      </c>
      <c r="I19" s="12">
        <v>10.199999999999999</v>
      </c>
      <c r="J19" s="12">
        <v>8.4</v>
      </c>
      <c r="K19" s="12">
        <v>6.7</v>
      </c>
      <c r="L19" s="12">
        <v>1</v>
      </c>
    </row>
    <row r="20" spans="1:15" x14ac:dyDescent="0.25">
      <c r="B20" s="2">
        <v>1980</v>
      </c>
      <c r="C20" s="12">
        <f>+('Pagina 18 Y 19'!C20/'Pagina 18 Y 19'!C19-1)*100</f>
        <v>1.071450313520983</v>
      </c>
      <c r="D20" s="12">
        <f>+('Pagina 18 Y 19'!D20/'Pagina 18 Y 19'!D19-1)*100</f>
        <v>-2.8499962101114273</v>
      </c>
      <c r="E20" s="12">
        <f>+('Pagina 18 Y 19'!E20/'Pagina 18 Y 19'!E19-1)*100</f>
        <v>5.2835051546391787</v>
      </c>
      <c r="F20" s="12">
        <f>+('Pagina 18 Y 19'!F20/'Pagina 18 Y 19'!F19-1)*100</f>
        <v>-3.4999235824545338</v>
      </c>
      <c r="G20" s="12">
        <f>+('Pagina 18 Y 19'!G20/'Pagina 18 Y 19'!G19-1)*100</f>
        <v>7.9112122936824125</v>
      </c>
      <c r="H20" s="12">
        <f>+('Pagina 18 Y 19'!H20/'Pagina 18 Y 19'!H19-1)*100</f>
        <v>7.6073619631901845</v>
      </c>
      <c r="I20" s="12">
        <f>+('Pagina 18 Y 19'!I20/'Pagina 18 Y 19'!I19-1)*100</f>
        <v>0.17293558149589217</v>
      </c>
      <c r="J20" s="12">
        <f>+('Pagina 18 Y 19'!J20/'Pagina 18 Y 19'!J19-1)*100</f>
        <v>0.70370370370369528</v>
      </c>
      <c r="K20" s="12">
        <f>+('Pagina 18 Y 19'!K20/'Pagina 18 Y 19'!K19-1)*100</f>
        <v>11.582962492053394</v>
      </c>
      <c r="L20" s="12">
        <f>+('Pagina 18 Y 19'!L20/'Pagina 18 Y 19'!L19-1)*100</f>
        <v>2.9214764144221084</v>
      </c>
    </row>
    <row r="21" spans="1:15" x14ac:dyDescent="0.25"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5" x14ac:dyDescent="0.25">
      <c r="C22" s="10"/>
      <c r="D22" s="3"/>
    </row>
    <row r="23" spans="1:15" x14ac:dyDescent="0.25">
      <c r="C23" s="9"/>
      <c r="D23" s="8"/>
      <c r="E23" s="9"/>
      <c r="F23" s="9"/>
      <c r="G23" s="9"/>
      <c r="H23" s="9"/>
      <c r="I23" s="9"/>
      <c r="J23" s="9"/>
      <c r="K23" s="9"/>
      <c r="L23" s="9"/>
    </row>
    <row r="24" spans="1:15" x14ac:dyDescent="0.25">
      <c r="D24" s="8"/>
    </row>
    <row r="25" spans="1:15" x14ac:dyDescent="0.25">
      <c r="A25" s="11"/>
      <c r="G25" s="8"/>
      <c r="H25" s="8"/>
    </row>
    <row r="26" spans="1:15" x14ac:dyDescent="0.25">
      <c r="A26" s="11"/>
      <c r="O26" s="8"/>
    </row>
    <row r="27" spans="1:15" x14ac:dyDescent="0.25">
      <c r="O27" s="8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2"/>
  <sheetViews>
    <sheetView workbookViewId="0">
      <selection activeCell="B3" sqref="B3"/>
    </sheetView>
  </sheetViews>
  <sheetFormatPr baseColWidth="10" defaultRowHeight="15" x14ac:dyDescent="0.25"/>
  <cols>
    <col min="1" max="1" width="11.42578125" style="1"/>
    <col min="2" max="2" width="60" style="1" customWidth="1"/>
    <col min="3" max="4" width="13.140625" style="1" bestFit="1" customWidth="1"/>
    <col min="5" max="16384" width="11.42578125" style="1"/>
  </cols>
  <sheetData>
    <row r="3" spans="2:4" x14ac:dyDescent="0.25">
      <c r="B3" s="4" t="s">
        <v>30</v>
      </c>
    </row>
    <row r="4" spans="2:4" x14ac:dyDescent="0.25">
      <c r="B4" s="4" t="s">
        <v>15</v>
      </c>
    </row>
    <row r="5" spans="2:4" x14ac:dyDescent="0.25">
      <c r="B5" s="4" t="s">
        <v>31</v>
      </c>
    </row>
    <row r="6" spans="2:4" x14ac:dyDescent="0.25">
      <c r="B6" s="4"/>
    </row>
    <row r="10" spans="2:4" x14ac:dyDescent="0.25">
      <c r="B10" s="13" t="s">
        <v>12</v>
      </c>
      <c r="C10" s="5">
        <v>1979</v>
      </c>
      <c r="D10" s="5">
        <v>1980</v>
      </c>
    </row>
    <row r="11" spans="2:4" x14ac:dyDescent="0.25">
      <c r="B11" s="1" t="s">
        <v>4</v>
      </c>
      <c r="C11" s="17">
        <v>111.2</v>
      </c>
      <c r="D11" s="17">
        <v>107.8</v>
      </c>
    </row>
    <row r="12" spans="2:4" x14ac:dyDescent="0.25">
      <c r="B12" s="1" t="s">
        <v>5</v>
      </c>
      <c r="C12" s="17">
        <v>126.6</v>
      </c>
      <c r="D12" s="17">
        <v>132.9</v>
      </c>
    </row>
    <row r="13" spans="2:4" x14ac:dyDescent="0.25">
      <c r="B13" s="1" t="s">
        <v>6</v>
      </c>
      <c r="C13" s="17">
        <v>132</v>
      </c>
      <c r="D13" s="17">
        <v>128</v>
      </c>
    </row>
    <row r="14" spans="2:4" x14ac:dyDescent="0.25">
      <c r="B14" s="1" t="s">
        <v>7</v>
      </c>
      <c r="C14" s="17">
        <v>192.7</v>
      </c>
      <c r="D14" s="17">
        <v>202</v>
      </c>
    </row>
    <row r="15" spans="2:4" x14ac:dyDescent="0.25">
      <c r="B15" s="1" t="s">
        <v>0</v>
      </c>
      <c r="C15" s="17">
        <v>112.1</v>
      </c>
      <c r="D15" s="17">
        <v>118.8</v>
      </c>
    </row>
    <row r="16" spans="2:4" x14ac:dyDescent="0.25">
      <c r="B16" s="1" t="s">
        <v>8</v>
      </c>
      <c r="C16" s="17">
        <v>121.3</v>
      </c>
      <c r="D16" s="17">
        <v>117.8</v>
      </c>
    </row>
    <row r="17" spans="2:4" x14ac:dyDescent="0.25">
      <c r="B17" s="1" t="s">
        <v>9</v>
      </c>
      <c r="C17" s="17">
        <v>138.69999999999999</v>
      </c>
      <c r="D17" s="17">
        <v>139.6</v>
      </c>
    </row>
    <row r="18" spans="2:4" x14ac:dyDescent="0.25">
      <c r="B18" s="1" t="s">
        <v>10</v>
      </c>
      <c r="C18" s="17">
        <v>135.80000000000001</v>
      </c>
      <c r="D18" s="17">
        <v>142.9</v>
      </c>
    </row>
    <row r="19" spans="2:4" x14ac:dyDescent="0.25">
      <c r="B19" s="1" t="s">
        <v>11</v>
      </c>
      <c r="C19" s="17">
        <v>111.7</v>
      </c>
      <c r="D19" s="17">
        <v>111.1</v>
      </c>
    </row>
    <row r="20" spans="2:4" x14ac:dyDescent="0.25">
      <c r="B20" s="1" t="s">
        <v>1</v>
      </c>
      <c r="C20" s="17">
        <v>126.6</v>
      </c>
      <c r="D20" s="17">
        <v>124.7</v>
      </c>
    </row>
    <row r="21" spans="2:4" x14ac:dyDescent="0.25">
      <c r="C21" s="17"/>
      <c r="D21" s="17"/>
    </row>
    <row r="22" spans="2:4" x14ac:dyDescent="0.25">
      <c r="C22" s="3"/>
      <c r="D22" s="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2"/>
  <sheetViews>
    <sheetView workbookViewId="0">
      <selection activeCell="B3" sqref="B3:B4"/>
    </sheetView>
  </sheetViews>
  <sheetFormatPr baseColWidth="10" defaultRowHeight="15" x14ac:dyDescent="0.25"/>
  <cols>
    <col min="1" max="1" width="11.42578125" style="1"/>
    <col min="2" max="2" width="54.28515625" style="1" customWidth="1"/>
    <col min="3" max="6" width="14" style="1" customWidth="1"/>
    <col min="7" max="16384" width="11.42578125" style="1"/>
  </cols>
  <sheetData>
    <row r="3" spans="2:6" x14ac:dyDescent="0.25">
      <c r="B3" s="4" t="s">
        <v>32</v>
      </c>
    </row>
    <row r="4" spans="2:6" x14ac:dyDescent="0.25">
      <c r="B4" s="4" t="s">
        <v>33</v>
      </c>
    </row>
    <row r="5" spans="2:6" x14ac:dyDescent="0.25">
      <c r="B5" s="4"/>
    </row>
    <row r="6" spans="2:6" x14ac:dyDescent="0.25">
      <c r="B6" s="4"/>
    </row>
    <row r="9" spans="2:6" x14ac:dyDescent="0.25">
      <c r="C9" s="96" t="s">
        <v>34</v>
      </c>
      <c r="D9" s="96"/>
      <c r="E9" s="96" t="s">
        <v>35</v>
      </c>
      <c r="F9" s="96"/>
    </row>
    <row r="10" spans="2:6" x14ac:dyDescent="0.25">
      <c r="B10" s="13" t="s">
        <v>12</v>
      </c>
      <c r="C10" s="5">
        <v>1979</v>
      </c>
      <c r="D10" s="5">
        <v>1980</v>
      </c>
      <c r="E10" s="5">
        <v>1979</v>
      </c>
      <c r="F10" s="5">
        <v>1980</v>
      </c>
    </row>
    <row r="11" spans="2:6" x14ac:dyDescent="0.25">
      <c r="B11" s="1" t="s">
        <v>4</v>
      </c>
      <c r="C11" s="16">
        <v>578925</v>
      </c>
      <c r="D11" s="16">
        <v>1041397</v>
      </c>
      <c r="E11" s="18">
        <v>95928</v>
      </c>
      <c r="F11" s="18">
        <v>172945</v>
      </c>
    </row>
    <row r="12" spans="2:6" x14ac:dyDescent="0.25">
      <c r="B12" s="1" t="s">
        <v>5</v>
      </c>
      <c r="C12" s="16">
        <v>593812</v>
      </c>
      <c r="D12" s="16">
        <v>1206940</v>
      </c>
      <c r="E12" s="18">
        <v>126559</v>
      </c>
      <c r="F12" s="18">
        <v>256745</v>
      </c>
    </row>
    <row r="13" spans="2:6" x14ac:dyDescent="0.25">
      <c r="B13" s="1" t="s">
        <v>6</v>
      </c>
      <c r="C13" s="16">
        <v>409617</v>
      </c>
      <c r="D13" s="16">
        <v>681697</v>
      </c>
      <c r="E13" s="18">
        <v>78405</v>
      </c>
      <c r="F13" s="18">
        <v>130549</v>
      </c>
    </row>
    <row r="14" spans="2:6" x14ac:dyDescent="0.25">
      <c r="B14" s="1" t="s">
        <v>7</v>
      </c>
      <c r="C14" s="16">
        <v>166197</v>
      </c>
      <c r="D14" s="16">
        <v>353397</v>
      </c>
      <c r="E14" s="18">
        <v>25715</v>
      </c>
      <c r="F14" s="18">
        <v>54721</v>
      </c>
    </row>
    <row r="15" spans="2:6" x14ac:dyDescent="0.25">
      <c r="B15" s="1" t="s">
        <v>0</v>
      </c>
      <c r="C15" s="16">
        <v>660578</v>
      </c>
      <c r="D15" s="16">
        <v>1221332</v>
      </c>
      <c r="E15" s="18">
        <v>89771</v>
      </c>
      <c r="F15" s="18">
        <v>166628</v>
      </c>
    </row>
    <row r="16" spans="2:6" x14ac:dyDescent="0.25">
      <c r="B16" s="1" t="s">
        <v>8</v>
      </c>
      <c r="C16" s="16">
        <v>429153</v>
      </c>
      <c r="D16" s="16">
        <v>791761</v>
      </c>
      <c r="E16" s="18">
        <v>87640</v>
      </c>
      <c r="F16" s="18">
        <v>159464</v>
      </c>
    </row>
    <row r="17" spans="2:6" x14ac:dyDescent="0.25">
      <c r="B17" s="1" t="s">
        <v>9</v>
      </c>
      <c r="C17" s="16">
        <v>1313760</v>
      </c>
      <c r="D17" s="16">
        <v>2598692</v>
      </c>
      <c r="E17" s="18">
        <v>261347</v>
      </c>
      <c r="F17" s="18">
        <v>521240</v>
      </c>
    </row>
    <row r="18" spans="2:6" x14ac:dyDescent="0.25">
      <c r="B18" s="1" t="s">
        <v>10</v>
      </c>
      <c r="C18" s="16">
        <v>486579</v>
      </c>
      <c r="D18" s="16">
        <v>993726</v>
      </c>
      <c r="E18" s="18">
        <v>67918</v>
      </c>
      <c r="F18" s="18">
        <v>137665</v>
      </c>
    </row>
    <row r="19" spans="2:6" x14ac:dyDescent="0.25">
      <c r="B19" s="1" t="s">
        <v>11</v>
      </c>
      <c r="C19" s="16">
        <v>997867</v>
      </c>
      <c r="D19" s="16">
        <v>2188061</v>
      </c>
      <c r="E19" s="18">
        <v>138215</v>
      </c>
      <c r="F19" s="18">
        <v>315715</v>
      </c>
    </row>
    <row r="20" spans="2:6" x14ac:dyDescent="0.25">
      <c r="B20" s="1" t="s">
        <v>1</v>
      </c>
      <c r="C20" s="16">
        <v>550469</v>
      </c>
      <c r="D20" s="16">
        <v>1023623</v>
      </c>
      <c r="E20" s="18">
        <v>99003</v>
      </c>
      <c r="F20" s="18">
        <v>184296</v>
      </c>
    </row>
    <row r="21" spans="2:6" x14ac:dyDescent="0.25">
      <c r="C21" s="3"/>
      <c r="D21" s="3"/>
    </row>
    <row r="22" spans="2:6" x14ac:dyDescent="0.25">
      <c r="C22" s="3"/>
      <c r="D22" s="3"/>
    </row>
  </sheetData>
  <mergeCells count="2">
    <mergeCell ref="C9:D9"/>
    <mergeCell ref="E9:F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24</vt:i4>
      </vt:variant>
    </vt:vector>
  </HeadingPairs>
  <TitlesOfParts>
    <vt:vector size="24" baseType="lpstr">
      <vt:lpstr>INDICE</vt:lpstr>
      <vt:lpstr>Pagina 9</vt:lpstr>
      <vt:lpstr>Pagina 13</vt:lpstr>
      <vt:lpstr>Pagina 14 Y 15</vt:lpstr>
      <vt:lpstr>Pagina 16 Y 17</vt:lpstr>
      <vt:lpstr>Pagina 18 Y 19</vt:lpstr>
      <vt:lpstr>Pagina 20 Y 21</vt:lpstr>
      <vt:lpstr>Pagina 22</vt:lpstr>
      <vt:lpstr>Pagina 23</vt:lpstr>
      <vt:lpstr>Pagina 27</vt:lpstr>
      <vt:lpstr>Pagina 28</vt:lpstr>
      <vt:lpstr>Pagina 36 y 37</vt:lpstr>
      <vt:lpstr>Pagina 40 a 51</vt:lpstr>
      <vt:lpstr>Pagina 52 a 63</vt:lpstr>
      <vt:lpstr>Pagina 66 a 77</vt:lpstr>
      <vt:lpstr>Pagina 72 a 77</vt:lpstr>
      <vt:lpstr>Pagina 78 a 89</vt:lpstr>
      <vt:lpstr>Pagina 90 a 101</vt:lpstr>
      <vt:lpstr>Pagina 102 a 113</vt:lpstr>
      <vt:lpstr>Pagina 116 a 127</vt:lpstr>
      <vt:lpstr>Pagina 128 a 139</vt:lpstr>
      <vt:lpstr>Pagina 140 a 151</vt:lpstr>
      <vt:lpstr>Pagina 152 a 163</vt:lpstr>
      <vt:lpstr>Pagina 164 y 165</vt:lpstr>
    </vt:vector>
  </TitlesOfParts>
  <Company>EXO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Simiand</dc:creator>
  <cp:lastModifiedBy>Silvana Alvarez</cp:lastModifiedBy>
  <dcterms:created xsi:type="dcterms:W3CDTF">2023-02-15T16:57:28Z</dcterms:created>
  <dcterms:modified xsi:type="dcterms:W3CDTF">2025-11-27T14:33:10Z</dcterms:modified>
</cp:coreProperties>
</file>